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lases y presentaciones 2021\Fundación BCBA\"/>
    </mc:Choice>
  </mc:AlternateContent>
  <bookViews>
    <workbookView xWindow="120" yWindow="195" windowWidth="6915" windowHeight="3345" firstSheet="1" activeTab="4"/>
  </bookViews>
  <sheets>
    <sheet name="Valor tiempo y tasas interé " sheetId="69" r:id="rId1"/>
    <sheet name="Descuento (Cero Cupón)" sheetId="1" r:id="rId2"/>
    <sheet name="LEPASE 26-02-2021" sheetId="72" r:id="rId3"/>
    <sheet name="Nota del Tesoro US" sheetId="54" r:id="rId4"/>
    <sheet name="TO21" sheetId="65" r:id="rId5"/>
    <sheet name="TC21" sheetId="68" r:id="rId6"/>
    <sheet name="DURACION" sheetId="55" r:id="rId7"/>
    <sheet name="VALOR PRESENTE " sheetId="70" r:id="rId8"/>
    <sheet name="VALOR PRESENTE  (2)" sheetId="7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._IMPUESTOS_SOBRE_COMBUSTIBLES_Y_GAS_NATURAL">[1]C!$B$27:$N$27</definedName>
    <definedName name="_._IMPUESTOS_SOBRE_ENERGIA_ELECTRICA">[1]C!$B$28:$N$28</definedName>
    <definedName name="__r" localSheetId="2">#REF!</definedName>
    <definedName name="__r" localSheetId="7">#REF!</definedName>
    <definedName name="__r" localSheetId="8">#REF!</definedName>
    <definedName name="__r" localSheetId="0">#REF!</definedName>
    <definedName name="__r">#REF!</definedName>
    <definedName name="_Order1" hidden="1">255</definedName>
    <definedName name="_Order2" hidden="1">255</definedName>
    <definedName name="_r" localSheetId="2">#REF!</definedName>
    <definedName name="_r" localSheetId="7">#REF!</definedName>
    <definedName name="_r" localSheetId="8">#REF!</definedName>
    <definedName name="_r" localSheetId="0">#REF!</definedName>
    <definedName name="_r">#REF!</definedName>
    <definedName name="a" localSheetId="2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localSheetId="7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A_impresión_IM" localSheetId="2">'[2]03-08'!#REF!</definedName>
    <definedName name="A_impresión_IM" localSheetId="7">'[2]03-08'!#REF!</definedName>
    <definedName name="A_impresión_IM" localSheetId="8">'[2]03-08'!#REF!</definedName>
    <definedName name="A_impresión_IM" localSheetId="0">'[2]03-08'!#REF!</definedName>
    <definedName name="A_impresión_IM">'[2]03-08'!#REF!</definedName>
    <definedName name="ACC" localSheetId="2">'[3]CARTERA FONDO'!#REF!</definedName>
    <definedName name="ACC" localSheetId="7">'[3]CARTERA FONDO'!#REF!</definedName>
    <definedName name="ACC" localSheetId="8">'[3]CARTERA FONDO'!#REF!</definedName>
    <definedName name="ACC" localSheetId="0">'[3]CARTERA FONDO'!#REF!</definedName>
    <definedName name="ACC">'[3]CARTERA FONDO'!#REF!</definedName>
    <definedName name="ACP" localSheetId="2">'[3]CARTERA FONDO'!#REF!</definedName>
    <definedName name="ACP" localSheetId="7">'[3]CARTERA FONDO'!#REF!</definedName>
    <definedName name="ACP" localSheetId="8">'[3]CARTERA FONDO'!#REF!</definedName>
    <definedName name="ACP" localSheetId="0">'[3]CARTERA FONDO'!#REF!</definedName>
    <definedName name="ACP">'[3]CARTERA FONDO'!#REF!</definedName>
    <definedName name="ACwvu.PLA1." localSheetId="2" hidden="1">'[1]COP FED'!#REF!</definedName>
    <definedName name="ACwvu.PLA1." localSheetId="7" hidden="1">'[1]COP FED'!#REF!</definedName>
    <definedName name="ACwvu.PLA1." localSheetId="8" hidden="1">'[1]COP FED'!#REF!</definedName>
    <definedName name="ACwvu.PLA1." localSheetId="0" hidden="1">'[1]COP FED'!#REF!</definedName>
    <definedName name="ACwvu.PLA1." hidden="1">'[1]COP FED'!#REF!</definedName>
    <definedName name="ACwvu.PLA2." hidden="1">'[1]COP FED'!$A$1:$N$49</definedName>
    <definedName name="AMPO5">"Gráfico 8"</definedName>
    <definedName name="AÑO" localSheetId="2">#REF!</definedName>
    <definedName name="AÑO" localSheetId="7">#REF!</definedName>
    <definedName name="AÑO" localSheetId="8">#REF!</definedName>
    <definedName name="AÑO" localSheetId="0">#REF!</definedName>
    <definedName name="AÑO">#REF!</definedName>
    <definedName name="año2003" localSheetId="2">#REF!</definedName>
    <definedName name="año2003" localSheetId="7">#REF!</definedName>
    <definedName name="año2003" localSheetId="8">#REF!</definedName>
    <definedName name="año2003" localSheetId="0">#REF!</definedName>
    <definedName name="año2003">#REF!</definedName>
    <definedName name="_xlnm.Print_Area">'[1]Fto. a partir del impuesto'!$D$7:$D$50</definedName>
    <definedName name="_xlnm.Database" localSheetId="2">#REF!</definedName>
    <definedName name="_xlnm.Database" localSheetId="7">#REF!</definedName>
    <definedName name="_xlnm.Database" localSheetId="8">#REF!</definedName>
    <definedName name="_xlnm.Database" localSheetId="0">#REF!</definedName>
    <definedName name="_xlnm.Database">#REF!</definedName>
    <definedName name="BONAR18" localSheetId="6">#REF!</definedName>
    <definedName name="BONAR18" localSheetId="2">#REF!</definedName>
    <definedName name="BONAR18" localSheetId="3">#REF!</definedName>
    <definedName name="BONAR18" localSheetId="7">#REF!</definedName>
    <definedName name="BONAR18" localSheetId="8">#REF!</definedName>
    <definedName name="BONAR18" localSheetId="0">#REF!</definedName>
    <definedName name="BONAR18">[4]Curva!#REF!</definedName>
    <definedName name="cacho" localSheetId="2">[5]GRAFPROM!#REF!</definedName>
    <definedName name="cacho" localSheetId="7">[5]GRAFPROM!#REF!</definedName>
    <definedName name="cacho" localSheetId="8">[5]GRAFPROM!#REF!</definedName>
    <definedName name="cacho" localSheetId="0">[5]GRAFPROM!#REF!</definedName>
    <definedName name="cacho">[5]GRAFPROM!#REF!</definedName>
    <definedName name="caja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s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jo" localSheetId="2">#REF!</definedName>
    <definedName name="carajo" localSheetId="7">#REF!</definedName>
    <definedName name="carajo" localSheetId="8">#REF!</definedName>
    <definedName name="carajo" localSheetId="0">#REF!</definedName>
    <definedName name="carajo">#REF!</definedName>
    <definedName name="CDF" localSheetId="2">'[3]CARTERA FONDO'!#REF!</definedName>
    <definedName name="CDF" localSheetId="7">'[3]CARTERA FONDO'!#REF!</definedName>
    <definedName name="CDF" localSheetId="8">'[3]CARTERA FONDO'!#REF!</definedName>
    <definedName name="CDF" localSheetId="0">'[3]CARTERA FONDO'!#REF!</definedName>
    <definedName name="CDF">'[3]CARTERA FONDO'!#REF!</definedName>
    <definedName name="CERO">[4]Curva!#REF!</definedName>
    <definedName name="CFA" localSheetId="2">'[3]CARTERA FONDO'!#REF!</definedName>
    <definedName name="CFA" localSheetId="7">'[3]CARTERA FONDO'!#REF!</definedName>
    <definedName name="CFA" localSheetId="8">'[3]CARTERA FONDO'!#REF!</definedName>
    <definedName name="CFA" localSheetId="0">'[3]CARTERA FONDO'!#REF!</definedName>
    <definedName name="CFA">'[3]CARTERA FONDO'!#REF!</definedName>
    <definedName name="CFD" localSheetId="2">'[3]CARTERA FONDO'!#REF!</definedName>
    <definedName name="CFD" localSheetId="7">'[3]CARTERA FONDO'!#REF!</definedName>
    <definedName name="CFD" localSheetId="8">'[3]CARTERA FONDO'!#REF!</definedName>
    <definedName name="CFD" localSheetId="0">'[3]CARTERA FONDO'!#REF!</definedName>
    <definedName name="CFD">'[3]CARTERA FONDO'!#REF!</definedName>
    <definedName name="CLH" localSheetId="2">'[3]CARTERA FONDO'!#REF!</definedName>
    <definedName name="CLH" localSheetId="7">'[3]CARTERA FONDO'!#REF!</definedName>
    <definedName name="CLH" localSheetId="8">'[3]CARTERA FONDO'!#REF!</definedName>
    <definedName name="CLH" localSheetId="0">'[3]CARTERA FONDO'!#REF!</definedName>
    <definedName name="CLH">'[3]CARTERA FONDO'!#REF!</definedName>
    <definedName name="Coef">[6]CoefStocks!$A$4:$AT$260</definedName>
    <definedName name="COPA">#N/A</definedName>
    <definedName name="COPARTICIPACION_FEDERAL__LEY_N__23548">[1]C!$B$13:$N$13</definedName>
    <definedName name="CUADRO_10.3.1">'[7]fondo promedio'!$A$36:$L$74</definedName>
    <definedName name="CUADRO_N__4.1.3" localSheetId="2">#REF!</definedName>
    <definedName name="CUADRO_N__4.1.3" localSheetId="7">#REF!</definedName>
    <definedName name="CUADRO_N__4.1.3" localSheetId="8">#REF!</definedName>
    <definedName name="CUADRO_N__4.1.3" localSheetId="0">#REF!</definedName>
    <definedName name="CUADRO_N__4.1.3">#REF!</definedName>
    <definedName name="CVAL">[8]Resumen!$A$2:$AU$262</definedName>
    <definedName name="d" localSheetId="2" hidden="1">#REF!</definedName>
    <definedName name="d" localSheetId="7" hidden="1">#REF!</definedName>
    <definedName name="d" localSheetId="8" hidden="1">#REF!</definedName>
    <definedName name="d" localSheetId="0" hidden="1">#REF!</definedName>
    <definedName name="d" hidden="1">#REF!</definedName>
    <definedName name="DDD">[5]GRAFPROM!#REF!</definedName>
    <definedName name="DIARIO" localSheetId="2">#REF!</definedName>
    <definedName name="DIARIO" localSheetId="7">#REF!</definedName>
    <definedName name="DIARIO" localSheetId="8">#REF!</definedName>
    <definedName name="DIARIO" localSheetId="0">#REF!</definedName>
    <definedName name="DIARIO">#REF!</definedName>
    <definedName name="DICA" localSheetId="6">#REF!</definedName>
    <definedName name="DICA" localSheetId="2">#REF!</definedName>
    <definedName name="DICA" localSheetId="3">#REF!</definedName>
    <definedName name="DICA" localSheetId="7">#REF!</definedName>
    <definedName name="DICA" localSheetId="8">#REF!</definedName>
    <definedName name="DICA" localSheetId="0">#REF!</definedName>
    <definedName name="DICA">[4]Curva!#REF!</definedName>
    <definedName name="dieferencias" localSheetId="2">#REF!</definedName>
    <definedName name="dieferencias" localSheetId="7">#REF!</definedName>
    <definedName name="dieferencias" localSheetId="8">#REF!</definedName>
    <definedName name="dieferencias" localSheetId="0">#REF!</definedName>
    <definedName name="dieferencias">#REF!</definedName>
    <definedName name="Diferencia" localSheetId="2">#REF!</definedName>
    <definedName name="Diferencia" localSheetId="7">#REF!</definedName>
    <definedName name="Diferencia" localSheetId="8">#REF!</definedName>
    <definedName name="Diferencia" localSheetId="0">#REF!</definedName>
    <definedName name="Diferencia">#REF!</definedName>
    <definedName name="dobleclick" localSheetId="2">#REF!</definedName>
    <definedName name="dobleclick" localSheetId="7">#REF!</definedName>
    <definedName name="dobleclick" localSheetId="8">#REF!</definedName>
    <definedName name="dobleclick" localSheetId="0">#REF!</definedName>
    <definedName name="dobleclick">#REF!</definedName>
    <definedName name="e" localSheetId="2">#REF!</definedName>
    <definedName name="e" localSheetId="7">#REF!</definedName>
    <definedName name="e" localSheetId="8">#REF!</definedName>
    <definedName name="e" localSheetId="0">#REF!</definedName>
    <definedName name="e">#REF!</definedName>
    <definedName name="EC" localSheetId="2">'[3]CARTERA FONDO'!#REF!</definedName>
    <definedName name="EC" localSheetId="7">'[3]CARTERA FONDO'!#REF!</definedName>
    <definedName name="EC" localSheetId="8">'[3]CARTERA FONDO'!#REF!</definedName>
    <definedName name="EC" localSheetId="0">'[3]CARTERA FONDO'!#REF!</definedName>
    <definedName name="EC">'[3]CARTERA FONDO'!#REF!</definedName>
    <definedName name="eee" localSheetId="2">#REF!</definedName>
    <definedName name="eee" localSheetId="7">#REF!</definedName>
    <definedName name="eee" localSheetId="8">#REF!</definedName>
    <definedName name="eee" localSheetId="0">#REF!</definedName>
    <definedName name="eee">#REF!</definedName>
    <definedName name="ESTRUCTU_BONOS_PROVINCIALES_List" localSheetId="2">#REF!</definedName>
    <definedName name="ESTRUCTU_BONOS_PROVINCIALES_List" localSheetId="7">#REF!</definedName>
    <definedName name="ESTRUCTU_BONOS_PROVINCIALES_List" localSheetId="8">#REF!</definedName>
    <definedName name="ESTRUCTU_BONOS_PROVINCIALES_List" localSheetId="0">#REF!</definedName>
    <definedName name="ESTRUCTU_BONOS_PROVINCIALES_List">#REF!</definedName>
    <definedName name="EXCEDENTE_DEL_10__SEGUN_EL_TOPE_ASIGNADO_A__BUENOS_AIRES__LEY_N__23621">[1]C!$B$18:$N$18</definedName>
    <definedName name="FAS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AS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dgafgbaf" localSheetId="2">#REF!</definedName>
    <definedName name="fdgafgbaf" localSheetId="7">#REF!</definedName>
    <definedName name="fdgafgbaf" localSheetId="8">#REF!</definedName>
    <definedName name="fdgafgbaf" localSheetId="0">#REF!</definedName>
    <definedName name="fdgafgbaf">#REF!</definedName>
    <definedName name="feo" localSheetId="2">#REF!</definedName>
    <definedName name="feo" localSheetId="7">#REF!</definedName>
    <definedName name="feo" localSheetId="8">#REF!</definedName>
    <definedName name="feo" localSheetId="0">#REF!</definedName>
    <definedName name="feo">#REF!</definedName>
    <definedName name="FFE" localSheetId="2">'[3]CARTERA FONDO'!#REF!</definedName>
    <definedName name="FFE" localSheetId="7">'[3]CARTERA FONDO'!#REF!</definedName>
    <definedName name="FFE" localSheetId="8">'[3]CARTERA FONDO'!#REF!</definedName>
    <definedName name="FFE" localSheetId="0">'[3]CARTERA FONDO'!#REF!</definedName>
    <definedName name="FFE">'[3]CARTERA FONDO'!#REF!</definedName>
    <definedName name="FFF">'[3]CARTERA FONDO'!#REF!</definedName>
    <definedName name="Final">'[9]Amort Títulos'!$K$1</definedName>
    <definedName name="FONDO_COMPENSADOR_DE_DESEQUILIBRIOS_FISCALES_PROVINCIALES">[1]C!$B$15:$N$15</definedName>
    <definedName name="FONDO_EDUCATIVO__LEY_N__23906_ART._3_Y_4">[1]C!$B$16:$N$16</definedName>
    <definedName name="FONDO_ESPECIAL_DE_DESARROLLO_ELECTRICO_DEL_INTERIOR__LEYES_NROS._23966_ART._19_Y_24065">[1]C!$B$26:$N$26</definedName>
    <definedName name="FONDO_NACIONAL_DE_LA_VIVIENDA__LEY_N__23966_ART._18">[1]C!$B$25:$N$25</definedName>
    <definedName name="FX_first_semester_average_2006" localSheetId="2">#REF!</definedName>
    <definedName name="FX_first_semester_average_2006" localSheetId="7">#REF!</definedName>
    <definedName name="FX_first_semester_average_2006" localSheetId="8">#REF!</definedName>
    <definedName name="FX_first_semester_average_2006" localSheetId="0">#REF!</definedName>
    <definedName name="FX_first_semester_average_2006">#REF!</definedName>
    <definedName name="gaby" localSheetId="2">#REF!</definedName>
    <definedName name="gaby" localSheetId="7">#REF!</definedName>
    <definedName name="gaby" localSheetId="8">#REF!</definedName>
    <definedName name="gaby" localSheetId="0">#REF!</definedName>
    <definedName name="gaby">#REF!</definedName>
    <definedName name="GRÁFICO_10.3.1.">'[7]GRÁFICO DE FONDO POR AFILIADO'!$A$3:$H$35</definedName>
    <definedName name="GRÁFICO_10.3.2">'[7]GRÁFICO DE FONDO POR AFILIADO'!$A$36:$H$68</definedName>
    <definedName name="GRÁFICO_10.3.3">'[7]GRÁFICO DE FONDO POR AFILIADO'!$A$69:$H$101</definedName>
    <definedName name="GRÁFICO_10.3.4.">'[7]GRÁFICO DE FONDO POR AFILIADO'!$A$103:$H$135</definedName>
    <definedName name="GRÁFICO_N_10.2.4." localSheetId="2">#REF!</definedName>
    <definedName name="GRÁFICO_N_10.2.4." localSheetId="7">#REF!</definedName>
    <definedName name="GRÁFICO_N_10.2.4." localSheetId="8">#REF!</definedName>
    <definedName name="GRÁFICO_N_10.2.4." localSheetId="0">#REF!</definedName>
    <definedName name="GRÁFICO_N_10.2.4.">#REF!</definedName>
    <definedName name="IMPRESION" localSheetId="2">#REF!</definedName>
    <definedName name="IMPRESION" localSheetId="7">#REF!</definedName>
    <definedName name="IMPRESION" localSheetId="8">#REF!</definedName>
    <definedName name="IMPRESION" localSheetId="0">#REF!</definedName>
    <definedName name="IMPRESION">#REF!</definedName>
    <definedName name="INVERSIONES_EN_TRAMITE_IRREGULAR" localSheetId="2">'[3]CARTERA FONDO'!#REF!</definedName>
    <definedName name="INVERSIONES_EN_TRAMITE_IRREGULAR" localSheetId="7">'[3]CARTERA FONDO'!#REF!</definedName>
    <definedName name="INVERSIONES_EN_TRAMITE_IRREGULAR" localSheetId="8">'[3]CARTERA FONDO'!#REF!</definedName>
    <definedName name="INVERSIONES_EN_TRAMITE_IRREGULAR" localSheetId="0">'[3]CARTERA FONDO'!#REF!</definedName>
    <definedName name="INVERSIONES_EN_TRAMITE_IRREGULAR">'[3]CARTERA FONDO'!#REF!</definedName>
    <definedName name="IR" localSheetId="2">#REF!</definedName>
    <definedName name="IR" localSheetId="7">#REF!</definedName>
    <definedName name="IR" localSheetId="8">#REF!</definedName>
    <definedName name="IR" localSheetId="0">#REF!</definedName>
    <definedName name="IR">#REF!</definedName>
    <definedName name="IRR" localSheetId="2">'[3]CARTERA FONDO'!#REF!</definedName>
    <definedName name="IRR" localSheetId="7">'[3]CARTERA FONDO'!#REF!</definedName>
    <definedName name="IRR" localSheetId="8">'[3]CARTERA FONDO'!#REF!</definedName>
    <definedName name="IRR" localSheetId="0">'[3]CARTERA FONDO'!#REF!</definedName>
    <definedName name="IRR">'[3]CARTERA FONDO'!#REF!</definedName>
    <definedName name="j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MA" localSheetId="2">#REF!</definedName>
    <definedName name="JMA" localSheetId="7">#REF!</definedName>
    <definedName name="JMA" localSheetId="8">#REF!</definedName>
    <definedName name="JMA" localSheetId="0">#REF!</definedName>
    <definedName name="JMA">#REF!</definedName>
    <definedName name="Kanual">'[10]2005 K'!$A$2:$G$399</definedName>
    <definedName name="Kmens2004">'[11]IV 2004 cap'!$A$3:$E$246</definedName>
    <definedName name="kmens2005">'[12]KAPITIV 2005'!$A$4:$E$248</definedName>
    <definedName name="Kmens2006">'[12]KAPITA 2006'!$A$4:$N$401</definedName>
    <definedName name="kmens2007">'[13]kap. 2007'!$A$3:$N$363</definedName>
    <definedName name="Kmens2008">'[14]kap 2008'!$A$4:$N$332</definedName>
    <definedName name="kmens2009">'[15]KAP 2009'!$A$4:$N$305</definedName>
    <definedName name="kmens2010">[15]KAP2010!$A$5:$N$287</definedName>
    <definedName name="Kresto">'[12]KAPITAL RESTO'!$A$3:$CH$370</definedName>
    <definedName name="L_">#N/A</definedName>
    <definedName name="LL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ACROS" localSheetId="2">#REF!</definedName>
    <definedName name="MACROS" localSheetId="7">#REF!</definedName>
    <definedName name="MACROS" localSheetId="8">#REF!</definedName>
    <definedName name="MACROS" localSheetId="0">#REF!</definedName>
    <definedName name="MACROS">#REF!</definedName>
    <definedName name="mm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Nominal_Mensual_2001" localSheetId="2">#REF!</definedName>
    <definedName name="Nominal_Mensual_2001" localSheetId="7">#REF!</definedName>
    <definedName name="Nominal_Mensual_2001" localSheetId="8">#REF!</definedName>
    <definedName name="Nominal_Mensual_2001" localSheetId="0">#REF!</definedName>
    <definedName name="Nominal_Mensual_2001">#REF!</definedName>
    <definedName name="Nominal_Mensual_2003" localSheetId="2">#REF!</definedName>
    <definedName name="Nominal_Mensual_2003" localSheetId="7">#REF!</definedName>
    <definedName name="Nominal_Mensual_2003" localSheetId="8">#REF!</definedName>
    <definedName name="Nominal_Mensual_2003" localSheetId="0">#REF!</definedName>
    <definedName name="Nominal_Mensual_2003">#REF!</definedName>
    <definedName name="Nominal_Trimestral_2001" localSheetId="2">#REF!</definedName>
    <definedName name="Nominal_Trimestral_2001" localSheetId="7">#REF!</definedName>
    <definedName name="Nominal_Trimestral_2001" localSheetId="8">#REF!</definedName>
    <definedName name="Nominal_Trimestral_2001" localSheetId="0">#REF!</definedName>
    <definedName name="Nominal_Trimestral_2001">#REF!</definedName>
    <definedName name="Nominal_Trimestral_2003" localSheetId="2">#REF!</definedName>
    <definedName name="Nominal_Trimestral_2003" localSheetId="7">#REF!</definedName>
    <definedName name="Nominal_Trimestral_2003" localSheetId="8">#REF!</definedName>
    <definedName name="Nominal_Trimestral_2003" localSheetId="0">#REF!</definedName>
    <definedName name="Nominal_Trimestral_2003">#REF!</definedName>
    <definedName name="O">#N/A</definedName>
    <definedName name="OBRAS_DE_INFRAESTRUCTURA__LEY_N__23966_ART._19">[1]C!$B$23:$N$23</definedName>
    <definedName name="OBRAS_DE_INFRAESTRUCTURA_BASICA_SOCIAL_Y_NECESIDADES_BASICAS_INSATISFECHAS__LEY_N__23621">[1]C!$B$17:$N$17</definedName>
    <definedName name="OCP" localSheetId="2">'[3]CARTERA FONDO'!#REF!</definedName>
    <definedName name="OCP" localSheetId="7">'[3]CARTERA FONDO'!#REF!</definedName>
    <definedName name="OCP" localSheetId="8">'[3]CARTERA FONDO'!#REF!</definedName>
    <definedName name="OCP" localSheetId="0">'[3]CARTERA FONDO'!#REF!</definedName>
    <definedName name="OCP">'[3]CARTERA FONDO'!#REF!</definedName>
    <definedName name="OFF" localSheetId="2">'[3]CARTERA FONDO'!#REF!</definedName>
    <definedName name="OFF" localSheetId="7">'[3]CARTERA FONDO'!#REF!</definedName>
    <definedName name="OFF" localSheetId="8">'[3]CARTERA FONDO'!#REF!</definedName>
    <definedName name="OFF" localSheetId="0">'[3]CARTERA FONDO'!#REF!</definedName>
    <definedName name="OFF">'[3]CARTERA FONDO'!#REF!</definedName>
    <definedName name="ONC" localSheetId="2">'[3]CARTERA FONDO'!#REF!</definedName>
    <definedName name="ONC" localSheetId="7">'[3]CARTERA FONDO'!#REF!</definedName>
    <definedName name="ONC" localSheetId="8">'[3]CARTERA FONDO'!#REF!</definedName>
    <definedName name="ONC" localSheetId="0">'[3]CARTERA FONDO'!#REF!</definedName>
    <definedName name="ONC">'[3]CARTERA FONDO'!#REF!</definedName>
    <definedName name="ONE" localSheetId="2">'[3]CARTERA FONDO'!#REF!</definedName>
    <definedName name="ONE" localSheetId="7">'[3]CARTERA FONDO'!#REF!</definedName>
    <definedName name="ONE" localSheetId="8">'[3]CARTERA FONDO'!#REF!</definedName>
    <definedName name="ONE" localSheetId="0">'[3]CARTERA FONDO'!#REF!</definedName>
    <definedName name="ONE">'[3]CARTERA FONDO'!#REF!</definedName>
    <definedName name="ONL" localSheetId="2">'[3]CARTERA FONDO'!#REF!</definedName>
    <definedName name="ONL" localSheetId="7">'[3]CARTERA FONDO'!#REF!</definedName>
    <definedName name="ONL" localSheetId="8">'[3]CARTERA FONDO'!#REF!</definedName>
    <definedName name="ONL" localSheetId="0">'[3]CARTERA FONDO'!#REF!</definedName>
    <definedName name="ONL">'[3]CARTERA FONDO'!#REF!</definedName>
    <definedName name="OPC" localSheetId="2">#REF!</definedName>
    <definedName name="OPC" localSheetId="7">#REF!</definedName>
    <definedName name="OPC" localSheetId="8">#REF!</definedName>
    <definedName name="OPC" localSheetId="0">#REF!</definedName>
    <definedName name="OPC">#REF!</definedName>
    <definedName name="ORGANISMOS_DE_VIALIDAD__LEY_N__23966_ART._19">[1]C!$B$24:$N$24</definedName>
    <definedName name="p" localSheetId="2">#REF!</definedName>
    <definedName name="p" localSheetId="7">#REF!</definedName>
    <definedName name="p" localSheetId="8">#REF!</definedName>
    <definedName name="p" localSheetId="0">#REF!</definedName>
    <definedName name="p">#REF!</definedName>
    <definedName name="pepe" localSheetId="2">#REF!</definedName>
    <definedName name="pepe" localSheetId="7">#REF!</definedName>
    <definedName name="pepe" localSheetId="8">#REF!</definedName>
    <definedName name="pepe" localSheetId="0">#REF!</definedName>
    <definedName name="pepe">#REF!</definedName>
    <definedName name="PG" localSheetId="2">#REF!</definedName>
    <definedName name="PG" localSheetId="7">#REF!</definedName>
    <definedName name="PG" localSheetId="8">#REF!</definedName>
    <definedName name="PG" localSheetId="0">#REF!</definedName>
    <definedName name="PG">#REF!</definedName>
    <definedName name="PIJIS" localSheetId="2">#REF!</definedName>
    <definedName name="PIJIS" localSheetId="7">#REF!</definedName>
    <definedName name="PIJIS" localSheetId="8">#REF!</definedName>
    <definedName name="PIJIS" localSheetId="0">#REF!</definedName>
    <definedName name="PIJIS">#REF!</definedName>
    <definedName name="PIPI" localSheetId="6">#REF!</definedName>
    <definedName name="PIPI" localSheetId="2">#REF!</definedName>
    <definedName name="PIPI" localSheetId="3">#REF!</definedName>
    <definedName name="PIPI" localSheetId="7">#REF!</definedName>
    <definedName name="PIPI" localSheetId="8">#REF!</definedName>
    <definedName name="PIPI" localSheetId="0">#REF!</definedName>
    <definedName name="PIPI">[4]Curva!#REF!</definedName>
    <definedName name="POPO" localSheetId="2">#REF!</definedName>
    <definedName name="POPO" localSheetId="7">#REF!</definedName>
    <definedName name="POPO" localSheetId="8">#REF!</definedName>
    <definedName name="POPO" localSheetId="0">#REF!</definedName>
    <definedName name="POPO">#REF!</definedName>
    <definedName name="Print_Area_MI" localSheetId="2">#REF!</definedName>
    <definedName name="Print_Area_MI" localSheetId="7">#REF!</definedName>
    <definedName name="Print_Area_MI" localSheetId="8">#REF!</definedName>
    <definedName name="Print_Area_MI" localSheetId="0">#REF!</definedName>
    <definedName name="Print_Area_MI">#REF!</definedName>
    <definedName name="PRINT_TITLES_MI" localSheetId="2">#REF!</definedName>
    <definedName name="PRINT_TITLES_MI" localSheetId="7">#REF!</definedName>
    <definedName name="PRINT_TITLES_MI" localSheetId="8">#REF!</definedName>
    <definedName name="PRINT_TITLES_MI" localSheetId="0">#REF!</definedName>
    <definedName name="PRINT_TITLES_MI">#REF!</definedName>
    <definedName name="promgraf" localSheetId="2">[5]GRAFPROM!#REF!</definedName>
    <definedName name="promgraf" localSheetId="7">[5]GRAFPROM!#REF!</definedName>
    <definedName name="promgraf" localSheetId="8">[5]GRAFPROM!#REF!</definedName>
    <definedName name="promgraf" localSheetId="0">[5]GRAFPROM!#REF!</definedName>
    <definedName name="promgraf">[5]GRAFPROM!#REF!</definedName>
    <definedName name="puto" localSheetId="2">#REF!</definedName>
    <definedName name="puto" localSheetId="7">#REF!</definedName>
    <definedName name="puto" localSheetId="8">#REF!</definedName>
    <definedName name="puto" localSheetId="0">#REF!</definedName>
    <definedName name="puto">#REF!</definedName>
    <definedName name="qwqwqwqwqwqw" localSheetId="2">#REF!</definedName>
    <definedName name="qwqwqwqwqwqw" localSheetId="7">#REF!</definedName>
    <definedName name="qwqwqwqwqwqw" localSheetId="8">#REF!</definedName>
    <definedName name="qwqwqwqwqwqw" localSheetId="0">#REF!</definedName>
    <definedName name="qwqwqwqwqwqw">#REF!</definedName>
    <definedName name="Real_Mensual_2001" localSheetId="2">#REF!</definedName>
    <definedName name="Real_Mensual_2001" localSheetId="7">#REF!</definedName>
    <definedName name="Real_Mensual_2001" localSheetId="8">#REF!</definedName>
    <definedName name="Real_Mensual_2001" localSheetId="0">#REF!</definedName>
    <definedName name="Real_Mensual_2001">#REF!</definedName>
    <definedName name="Real_Mensual_2002" localSheetId="2">#REF!</definedName>
    <definedName name="Real_Mensual_2002" localSheetId="7">#REF!</definedName>
    <definedName name="Real_Mensual_2002" localSheetId="8">#REF!</definedName>
    <definedName name="Real_Mensual_2002" localSheetId="0">#REF!</definedName>
    <definedName name="Real_Mensual_2002">#REF!</definedName>
    <definedName name="Real_Mensual_2003" localSheetId="2">#REF!</definedName>
    <definedName name="Real_Mensual_2003" localSheetId="7">#REF!</definedName>
    <definedName name="Real_Mensual_2003" localSheetId="8">#REF!</definedName>
    <definedName name="Real_Mensual_2003" localSheetId="0">#REF!</definedName>
    <definedName name="Real_Mensual_2003">#REF!</definedName>
    <definedName name="Real_Trimestral_2001" localSheetId="2">#REF!</definedName>
    <definedName name="Real_Trimestral_2001" localSheetId="7">#REF!</definedName>
    <definedName name="Real_Trimestral_2001" localSheetId="8">#REF!</definedName>
    <definedName name="Real_Trimestral_2001" localSheetId="0">#REF!</definedName>
    <definedName name="Real_Trimestral_2001">#REF!</definedName>
    <definedName name="Real_Trimestral_2002" localSheetId="2">#REF!</definedName>
    <definedName name="Real_Trimestral_2002" localSheetId="7">#REF!</definedName>
    <definedName name="Real_Trimestral_2002" localSheetId="8">#REF!</definedName>
    <definedName name="Real_Trimestral_2002" localSheetId="0">#REF!</definedName>
    <definedName name="Real_Trimestral_2002">#REF!</definedName>
    <definedName name="Real_Trimestral_2003" localSheetId="2">#REF!</definedName>
    <definedName name="Real_Trimestral_2003" localSheetId="7">#REF!</definedName>
    <definedName name="Real_Trimestral_2003" localSheetId="8">#REF!</definedName>
    <definedName name="Real_Trimestral_2003" localSheetId="0">#REF!</definedName>
    <definedName name="Real_Trimestral_2003">#REF!</definedName>
    <definedName name="recimp2003beta" localSheetId="2">#REF!</definedName>
    <definedName name="recimp2003beta" localSheetId="7">#REF!</definedName>
    <definedName name="recimp2003beta" localSheetId="8">#REF!</definedName>
    <definedName name="recimp2003beta" localSheetId="0">#REF!</definedName>
    <definedName name="recimp2003beta">#REF!</definedName>
    <definedName name="recimpb" localSheetId="2">#REF!</definedName>
    <definedName name="recimpb" localSheetId="7">#REF!</definedName>
    <definedName name="recimpb" localSheetId="8">#REF!</definedName>
    <definedName name="recimpb" localSheetId="0">#REF!</definedName>
    <definedName name="recimpb">#REF!</definedName>
    <definedName name="RESIDENTES">[16]!RESIDENTES</definedName>
    <definedName name="rrr" localSheetId="2">#REF!</definedName>
    <definedName name="rrr" localSheetId="7">#REF!</definedName>
    <definedName name="rrr" localSheetId="8">#REF!</definedName>
    <definedName name="rrr" localSheetId="0">#REF!</definedName>
    <definedName name="rrr">#REF!</definedName>
    <definedName name="Rwvu.PLA2." localSheetId="2" hidden="1">'[1]COP FED'!#REF!</definedName>
    <definedName name="Rwvu.PLA2." localSheetId="7" hidden="1">'[1]COP FED'!#REF!</definedName>
    <definedName name="Rwvu.PLA2." localSheetId="8" hidden="1">'[1]COP FED'!#REF!</definedName>
    <definedName name="Rwvu.PLA2." localSheetId="0" hidden="1">'[1]COP FED'!#REF!</definedName>
    <definedName name="Rwvu.PLA2." hidden="1">'[1]COP FED'!#REF!</definedName>
    <definedName name="SEGURIDAD_SOCIAL___BS._PERS._NO_INCORP._AL_PROCESO_ECONOMICO__LEY_N__23966__ART._30">[1]C!$B$22:$N$22</definedName>
    <definedName name="SEGURIDAD_SOCIAL___IVA__LEY_N__23966_ART._5_PTO._2">[1]C!$B$21:$N$21</definedName>
    <definedName name="SEMANAL" localSheetId="2">#REF!</definedName>
    <definedName name="SEMANAL" localSheetId="7">#REF!</definedName>
    <definedName name="SEMANAL" localSheetId="8">#REF!</definedName>
    <definedName name="SEMANAL" localSheetId="0">#REF!</definedName>
    <definedName name="SEMANAL">#REF!</definedName>
    <definedName name="SIGADERD">[17]!SIGADERED</definedName>
    <definedName name="SOPA" localSheetId="2">#REF!</definedName>
    <definedName name="SOPA" localSheetId="7">#REF!</definedName>
    <definedName name="SOPA" localSheetId="8">#REF!</definedName>
    <definedName name="SOPA" localSheetId="0">#REF!</definedName>
    <definedName name="SOPA">#REF!</definedName>
    <definedName name="sopapita" localSheetId="2">#REF!</definedName>
    <definedName name="sopapita" localSheetId="7">#REF!</definedName>
    <definedName name="sopapita" localSheetId="8">#REF!</definedName>
    <definedName name="sopapita" localSheetId="0">#REF!</definedName>
    <definedName name="sopapita">#REF!</definedName>
    <definedName name="SUMA_FIJA_FINANCIADA_CON__LA_COPARTICIPACION_FEDERAL_DE_NACION__LEY_N__23621_ART._1">[1]C!$B$19:$N$19</definedName>
    <definedName name="Swvu.PLA1." localSheetId="2" hidden="1">'[1]COP FED'!#REF!</definedName>
    <definedName name="Swvu.PLA1." localSheetId="7" hidden="1">'[1]COP FED'!#REF!</definedName>
    <definedName name="Swvu.PLA1." localSheetId="8" hidden="1">'[1]COP FED'!#REF!</definedName>
    <definedName name="Swvu.PLA1." localSheetId="0" hidden="1">'[1]COP FED'!#REF!</definedName>
    <definedName name="Swvu.PLA1." hidden="1">'[1]COP FED'!#REF!</definedName>
    <definedName name="Swvu.PLA2." hidden="1">'[1]COP FED'!$A$1:$N$49</definedName>
    <definedName name="TDE" localSheetId="2">'[3]CARTERA FONDO'!#REF!</definedName>
    <definedName name="TDE" localSheetId="7">'[3]CARTERA FONDO'!#REF!</definedName>
    <definedName name="TDE" localSheetId="8">'[3]CARTERA FONDO'!#REF!</definedName>
    <definedName name="TDE" localSheetId="0">'[3]CARTERA FONDO'!#REF!</definedName>
    <definedName name="TDE">'[3]CARTERA FONDO'!#REF!</definedName>
    <definedName name="TEE" localSheetId="2">'[3]CARTERA FONDO'!#REF!</definedName>
    <definedName name="TEE" localSheetId="7">'[3]CARTERA FONDO'!#REF!</definedName>
    <definedName name="TEE" localSheetId="8">'[3]CARTERA FONDO'!#REF!</definedName>
    <definedName name="TEE" localSheetId="0">'[3]CARTERA FONDO'!#REF!</definedName>
    <definedName name="TEE">'[3]CARTERA FONDO'!#REF!</definedName>
    <definedName name="TEX" localSheetId="2">'[3]CARTERA FONDO'!#REF!</definedName>
    <definedName name="TEX" localSheetId="7">'[3]CARTERA FONDO'!#REF!</definedName>
    <definedName name="TEX" localSheetId="8">'[3]CARTERA FONDO'!#REF!</definedName>
    <definedName name="TEX" localSheetId="0">'[3]CARTERA FONDO'!#REF!</definedName>
    <definedName name="TEX">'[3]CARTERA FONDO'!#REF!</definedName>
    <definedName name="_xlnm.Print_Titles">'[1]Fto. a partir del impuesto'!$A$1:$A$65536</definedName>
    <definedName name="TOTAL">[6]SIGADE!$A$2:$AU$306</definedName>
    <definedName name="TRANSFERENCIA_DE_SERVICIOS__LEY_N__24049_Y_COMPLEMENTARIAS">[1]C!$B$14:$N$14</definedName>
    <definedName name="VENCIMIENTOS_DE_LA_DEUDA_EN_SITUACION_DE_PAGO_NORMAL" localSheetId="2">#REF!</definedName>
    <definedName name="VENCIMIENTOS_DE_LA_DEUDA_EN_SITUACION_DE_PAGO_NORMAL" localSheetId="7">#REF!</definedName>
    <definedName name="VENCIMIENTOS_DE_LA_DEUDA_EN_SITUACION_DE_PAGO_NORMAL" localSheetId="8">#REF!</definedName>
    <definedName name="VENCIMIENTOS_DE_LA_DEUDA_EN_SITUACION_DE_PAGO_NORMAL" localSheetId="0">#REF!</definedName>
    <definedName name="VENCIMIENTOS_DE_LA_DEUDA_EN_SITUACION_DE_PAGO_NORMAL">#REF!</definedName>
    <definedName name="wrn.BMA." localSheetId="2" hidden="1">{"3",#N/A,FALSE,"BASE MONETARIA";"4",#N/A,FALSE,"BASE MONETARIA"}</definedName>
    <definedName name="wrn.BMA." localSheetId="7" hidden="1">{"3",#N/A,FALSE,"BASE MONETARIA";"4",#N/A,FALSE,"BASE MONETARIA"}</definedName>
    <definedName name="wrn.BMA." localSheetId="8" hidden="1">{"3",#N/A,FALSE,"BASE MONETARIA";"4",#N/A,FALSE,"BASE MONETARIA"}</definedName>
    <definedName name="wrn.BMA." localSheetId="0" hidden="1">{"3",#N/A,FALSE,"BASE MONETARIA";"4",#N/A,FALSE,"BASE MONETARIA"}</definedName>
    <definedName name="wrn.BMA." hidden="1">{"3",#N/A,FALSE,"BASE MONETARIA";"4",#N/A,FALSE,"BASE MONETARIA"}</definedName>
    <definedName name="wrn.PASMON." localSheetId="2" hidden="1">{"1",#N/A,FALSE,"Pasivos Mon";"2",#N/A,FALSE,"Pasivos Mon"}</definedName>
    <definedName name="wrn.PASMON." localSheetId="7" hidden="1">{"1",#N/A,FALSE,"Pasivos Mon";"2",#N/A,FALSE,"Pasivos Mon"}</definedName>
    <definedName name="wrn.PASMON." localSheetId="8" hidden="1">{"1",#N/A,FALSE,"Pasivos Mon";"2",#N/A,FALSE,"Pasivos Mon"}</definedName>
    <definedName name="wrn.PASMON." localSheetId="0" hidden="1">{"1",#N/A,FALSE,"Pasivos Mon";"2",#N/A,FALSE,"Pasivos Mon"}</definedName>
    <definedName name="wrn.PASMON." hidden="1">{"1",#N/A,FALSE,"Pasivos Mon";"2",#N/A,FALSE,"Pasivos Mon"}</definedName>
    <definedName name="wvu.PLA1." localSheetId="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7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2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7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y" localSheetId="2">#REF!</definedName>
    <definedName name="y" localSheetId="7">#REF!</definedName>
    <definedName name="y" localSheetId="8">#REF!</definedName>
    <definedName name="y" localSheetId="0">#REF!</definedName>
    <definedName name="y">#REF!</definedName>
    <definedName name="YO" localSheetId="2">[5]GRAFPROM!#REF!</definedName>
    <definedName name="YO" localSheetId="7">[5]GRAFPROM!#REF!</definedName>
    <definedName name="YO" localSheetId="8">[5]GRAFPROM!#REF!</definedName>
    <definedName name="YO" localSheetId="0">[5]GRAFPROM!#REF!</definedName>
    <definedName name="YO">[5]GRAFPROM!#REF!</definedName>
    <definedName name="z" localSheetId="2">#REF!</definedName>
    <definedName name="z" localSheetId="7">#REF!</definedName>
    <definedName name="z" localSheetId="8">#REF!</definedName>
    <definedName name="z" localSheetId="0">#REF!</definedName>
    <definedName name="z">#REF!</definedName>
    <definedName name="Z_0C2BA18A_21C0_43A0_BA72_AEF5075BA836_.wvu.Cols" hidden="1">'[18]Prog. Fin.'!$E$1:$E$65536,'[18]Prog. Fin.'!$I$1:$J$65536,'[18]Prog. Fin.'!$N$1:$N$65536,'[18]Prog. Fin.'!$R$1:$S$65536</definedName>
    <definedName name="Z_0C2BA18A_21C0_43A0_BA72_AEF5075BA836_.wvu.Rows" hidden="1">'[18]Prog. Fin.'!$A$9:$IV$14,'[18]Prog. Fin.'!$A$17:$IV$26,'[18]Prog. Fin.'!$A$31:$IV$33,'[18]Prog. Fin.'!$A$40:$IV$41,'[18]Prog. Fin.'!$A$44:$IV$46,'[18]Prog. Fin.'!$A$81:$IV$83,'[18]Prog. Fin.'!$A$157:$IV$159</definedName>
    <definedName name="Z_AB0CFEEA_4F19_4F6A_9BEA_953016B5C36F_.wvu.Cols" hidden="1">'[18]Prog. Fin.'!$E$1:$E$65536,'[18]Prog. Fin.'!$I$1:$J$65536,'[18]Prog. Fin.'!$N$1:$N$65536,'[18]Prog. Fin.'!$R$1:$S$65536</definedName>
    <definedName name="Z_AB0CFEEA_4F19_4F6A_9BEA_953016B5C36F_.wvu.Rows" hidden="1">'[18]Prog. Fin.'!$A$9:$IV$14,'[18]Prog. Fin.'!$A$17:$IV$26,'[18]Prog. Fin.'!$A$31:$IV$33,'[18]Prog. Fin.'!$A$40:$IV$41,'[18]Prog. Fin.'!$A$44:$IV$46,'[18]Prog. Fin.'!$A$81:$IV$83,'[18]Prog. Fin.'!$A$157:$IV$159</definedName>
  </definedNames>
  <calcPr calcId="162913"/>
</workbook>
</file>

<file path=xl/calcChain.xml><?xml version="1.0" encoding="utf-8"?>
<calcChain xmlns="http://schemas.openxmlformats.org/spreadsheetml/2006/main">
  <c r="A7" i="72" l="1"/>
  <c r="A6" i="72"/>
  <c r="B9" i="72" s="1"/>
  <c r="B10" i="72" s="1"/>
  <c r="G3" i="72"/>
  <c r="C3" i="72" s="1"/>
  <c r="B7" i="72" s="1"/>
  <c r="K2" i="71"/>
  <c r="J2" i="71"/>
  <c r="I2" i="71"/>
  <c r="H2" i="71"/>
  <c r="G2" i="71"/>
  <c r="F2" i="71"/>
  <c r="E2" i="71"/>
  <c r="B1" i="71"/>
  <c r="D9" i="71" s="1"/>
  <c r="K2" i="70"/>
  <c r="J2" i="70"/>
  <c r="I2" i="70"/>
  <c r="H2" i="70"/>
  <c r="G2" i="70"/>
  <c r="F2" i="70"/>
  <c r="E2" i="70"/>
  <c r="B1" i="70"/>
  <c r="D9" i="70" s="1"/>
  <c r="C10" i="69"/>
  <c r="A6" i="69"/>
  <c r="C6" i="69" s="1"/>
  <c r="A2" i="69"/>
  <c r="D3" i="71" l="1"/>
  <c r="D10" i="71"/>
  <c r="D4" i="71"/>
  <c r="D5" i="71"/>
  <c r="D6" i="71"/>
  <c r="D7" i="71"/>
  <c r="D8" i="71"/>
  <c r="D3" i="70"/>
  <c r="D4" i="70"/>
  <c r="D5" i="70"/>
  <c r="D10" i="70"/>
  <c r="D6" i="70"/>
  <c r="D7" i="70"/>
  <c r="D8" i="70"/>
  <c r="A7" i="69"/>
  <c r="B12" i="69"/>
  <c r="B13" i="69" s="1"/>
  <c r="D11" i="71" l="1"/>
  <c r="D11" i="70"/>
  <c r="H3" i="68" l="1"/>
  <c r="E8" i="65"/>
  <c r="B2" i="55" l="1"/>
  <c r="D10" i="54"/>
  <c r="D12" i="54" s="1"/>
  <c r="D14" i="54" s="1"/>
  <c r="D16" i="54" s="1"/>
  <c r="D18" i="54" s="1"/>
  <c r="D20" i="54" s="1"/>
  <c r="D22" i="54" s="1"/>
  <c r="D9" i="54"/>
  <c r="D11" i="54" s="1"/>
  <c r="D13" i="54" s="1"/>
  <c r="D15" i="54" s="1"/>
  <c r="D17" i="54" s="1"/>
  <c r="D19" i="54" s="1"/>
  <c r="D21" i="54" s="1"/>
  <c r="B2" i="68" l="1"/>
  <c r="C6" i="68" s="1"/>
  <c r="C3" i="68"/>
  <c r="C7" i="68" l="1"/>
  <c r="D3" i="68"/>
  <c r="A3" i="68"/>
  <c r="D4" i="68" s="1"/>
  <c r="B4" i="1"/>
  <c r="D5" i="68" l="1"/>
  <c r="E3" i="68" s="1"/>
  <c r="C8" i="68" s="1"/>
  <c r="E4" i="68" l="1"/>
  <c r="C9" i="68" s="1"/>
  <c r="B5" i="65" l="1"/>
  <c r="E1" i="65" s="1"/>
  <c r="C6" i="65"/>
  <c r="E6" i="65" s="1"/>
  <c r="C7" i="65"/>
  <c r="E7" i="65" s="1"/>
  <c r="E2" i="65" l="1"/>
  <c r="A7" i="65"/>
  <c r="I7" i="65" s="1"/>
  <c r="A6" i="65"/>
  <c r="I6" i="65" s="1"/>
  <c r="A5" i="65"/>
  <c r="H8" i="68" l="1"/>
  <c r="H9" i="68" s="1"/>
  <c r="G1" i="65"/>
  <c r="I8" i="65"/>
  <c r="G2" i="65" s="1"/>
  <c r="F6" i="65"/>
  <c r="F7" i="65"/>
  <c r="F8" i="65" l="1"/>
  <c r="G7" i="65" l="1"/>
  <c r="H7" i="65" s="1"/>
  <c r="G6" i="65"/>
  <c r="H6" i="65" s="1"/>
  <c r="G8" i="65" l="1"/>
  <c r="H8" i="65"/>
  <c r="I24" i="54" l="1"/>
  <c r="F16" i="1" l="1"/>
  <c r="G15" i="1"/>
  <c r="F11" i="55" l="1"/>
  <c r="C13" i="55" s="1"/>
  <c r="E17" i="55"/>
  <c r="E18" i="55" s="1"/>
  <c r="E15" i="55" l="1"/>
  <c r="C14" i="55" l="1"/>
  <c r="E9" i="54"/>
  <c r="D3" i="54"/>
  <c r="I12" i="55" l="1"/>
  <c r="I13" i="55" s="1"/>
  <c r="B4" i="55" l="1"/>
  <c r="H3" i="55"/>
  <c r="C3" i="55"/>
  <c r="D5" i="55"/>
  <c r="C4" i="55"/>
  <c r="C5" i="55"/>
  <c r="B5" i="55" l="1"/>
  <c r="H5" i="55" s="1"/>
  <c r="H4" i="55"/>
  <c r="B16" i="1"/>
  <c r="H16" i="1" l="1"/>
  <c r="I16" i="1" s="1"/>
  <c r="C11" i="55"/>
  <c r="E5" i="55"/>
  <c r="E4" i="55"/>
  <c r="E3" i="55"/>
  <c r="B6" i="1"/>
  <c r="H9" i="54"/>
  <c r="C9" i="54"/>
  <c r="D8" i="54"/>
  <c r="E10" i="54" l="1"/>
  <c r="B7" i="1"/>
  <c r="B8" i="1" s="1"/>
  <c r="B15" i="1"/>
  <c r="J16" i="1" s="1"/>
  <c r="J17" i="1" s="1"/>
  <c r="F4" i="55"/>
  <c r="F17" i="55"/>
  <c r="F3" i="55"/>
  <c r="F16" i="55"/>
  <c r="F18" i="55"/>
  <c r="F5" i="55"/>
  <c r="B9" i="1"/>
  <c r="E11" i="54" l="1"/>
  <c r="C10" i="54"/>
  <c r="H10" i="54"/>
  <c r="F13" i="55"/>
  <c r="F6" i="55"/>
  <c r="B17" i="1"/>
  <c r="B18" i="1" s="1"/>
  <c r="E12" i="54" l="1"/>
  <c r="H11" i="54"/>
  <c r="C11" i="54"/>
  <c r="H12" i="54" l="1"/>
  <c r="C12" i="54"/>
  <c r="E13" i="54"/>
  <c r="G3" i="55"/>
  <c r="I3" i="55" s="1"/>
  <c r="G4" i="55"/>
  <c r="I4" i="55" s="1"/>
  <c r="G5" i="55"/>
  <c r="I5" i="55" s="1"/>
  <c r="H13" i="54" l="1"/>
  <c r="E14" i="54"/>
  <c r="I6" i="55"/>
  <c r="G6" i="55"/>
  <c r="H14" i="54" l="1"/>
  <c r="E15" i="54"/>
  <c r="I7" i="55"/>
  <c r="H15" i="54" l="1"/>
  <c r="E16" i="54"/>
  <c r="H16" i="54" l="1"/>
  <c r="E17" i="54"/>
  <c r="H17" i="54" l="1"/>
  <c r="E18" i="54"/>
  <c r="H18" i="54" l="1"/>
  <c r="E19" i="54"/>
  <c r="H19" i="54" l="1"/>
  <c r="E20" i="54"/>
  <c r="H20" i="54" l="1"/>
  <c r="E21" i="54"/>
  <c r="H21" i="54" l="1"/>
  <c r="H22" i="54" s="1"/>
  <c r="H24" i="54" s="1"/>
  <c r="E22" i="54"/>
  <c r="E24" i="54" l="1"/>
  <c r="E25" i="54"/>
  <c r="L24" i="54" l="1"/>
  <c r="G22" i="54" s="1"/>
  <c r="G21" i="54" l="1"/>
  <c r="G17" i="54"/>
  <c r="G15" i="54"/>
  <c r="G14" i="54"/>
  <c r="G13" i="54"/>
  <c r="G20" i="54"/>
  <c r="L8" i="54"/>
  <c r="G19" i="54"/>
  <c r="G12" i="54"/>
  <c r="G18" i="54"/>
  <c r="G11" i="54"/>
  <c r="G10" i="54"/>
  <c r="G16" i="54"/>
  <c r="G9" i="54"/>
  <c r="G24" i="54" l="1"/>
  <c r="J24" i="54" s="1"/>
  <c r="J25" i="54" s="1"/>
</calcChain>
</file>

<file path=xl/comments1.xml><?xml version="1.0" encoding="utf-8"?>
<comments xmlns="http://schemas.openxmlformats.org/spreadsheetml/2006/main">
  <authors>
    <author>BC - Oyhamburu Manuel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El Flujo de Fondos del Bono es conocido y constante, al modificarse el prcecio (que en el Flujo de Fondos total es una erogación) se modifica el rendimiento del inversor (TIR).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Fecha Emisión: 18/03/2020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<sst xmlns="http://schemas.openxmlformats.org/spreadsheetml/2006/main" count="140" uniqueCount="109">
  <si>
    <t>Tasa Nominal Anual</t>
  </si>
  <si>
    <t>Plazo de la operación (en días)</t>
  </si>
  <si>
    <t>Precio</t>
  </si>
  <si>
    <t>Tasa Efectiva de la operación</t>
  </si>
  <si>
    <t>Tasa (teórica) Efectiva Anual</t>
  </si>
  <si>
    <t>Renta</t>
  </si>
  <si>
    <t>Amortización</t>
  </si>
  <si>
    <t>Fecha de vencimiento</t>
  </si>
  <si>
    <t>Fecha de liquidación</t>
  </si>
  <si>
    <t>PRECIO</t>
  </si>
  <si>
    <t>TIR efectiva anual</t>
  </si>
  <si>
    <t>DURACION</t>
  </si>
  <si>
    <t>DM</t>
  </si>
  <si>
    <t xml:space="preserve">Para cálcular tasa de Bonos Cero Cupón </t>
  </si>
  <si>
    <t>Para cálcular precio de Bonos Cero Cupón</t>
  </si>
  <si>
    <t>Flujo de Fondos</t>
  </si>
  <si>
    <t>TIR Nominal anual</t>
  </si>
  <si>
    <t>Fecha</t>
  </si>
  <si>
    <t>TASA EFECTIVA ANUAL</t>
  </si>
  <si>
    <t>TASA NOMINAL ANUAL</t>
  </si>
  <si>
    <t>TIREA</t>
  </si>
  <si>
    <t>TIR N.A.</t>
  </si>
  <si>
    <t>Issue Date</t>
  </si>
  <si>
    <t>Maturity date</t>
  </si>
  <si>
    <t>Coupon rate</t>
  </si>
  <si>
    <t>Date</t>
  </si>
  <si>
    <t>Cash flow</t>
  </si>
  <si>
    <t>Reinversión</t>
  </si>
  <si>
    <t>Cupones Renta</t>
  </si>
  <si>
    <t>Capital</t>
  </si>
  <si>
    <t>Retorno total</t>
  </si>
  <si>
    <t>Nuevo precio</t>
  </si>
  <si>
    <t>Yield to maturity</t>
  </si>
  <si>
    <t>TOTAL</t>
  </si>
  <si>
    <t>https://www.treasurydirect.gov/GA-FI/FedInvest/todaySecurityPriceDate.htm</t>
  </si>
  <si>
    <t>V.P. FF</t>
  </si>
  <si>
    <t>V.P. FF/Precio</t>
  </si>
  <si>
    <t>Días hasa el cobro* (2)</t>
  </si>
  <si>
    <t>(1) * (2)</t>
  </si>
  <si>
    <r>
      <rPr>
        <b/>
        <sz val="12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Expresados en años (se dividen por 360).</t>
    </r>
  </si>
  <si>
    <r>
      <rPr>
        <b/>
        <sz val="12"/>
        <color theme="1"/>
        <rFont val="Open sanz"/>
      </rPr>
      <t xml:space="preserve">* </t>
    </r>
    <r>
      <rPr>
        <b/>
        <sz val="10"/>
        <color theme="1"/>
        <rFont val="Open sanz"/>
      </rPr>
      <t>Cada 100 u$s VN</t>
    </r>
  </si>
  <si>
    <t>DURACION CERO CUPÓN</t>
  </si>
  <si>
    <t>VP.F.F.</t>
  </si>
  <si>
    <t>VP.F.F/Precio (A)</t>
  </si>
  <si>
    <t xml:space="preserve">(A) * Plazo </t>
  </si>
  <si>
    <t>DURACION EN AÑO</t>
  </si>
  <si>
    <t>CER al inicio</t>
  </si>
  <si>
    <t>Último CER disponible</t>
  </si>
  <si>
    <t>Variación</t>
  </si>
  <si>
    <t>Capital ajustado</t>
  </si>
  <si>
    <t>Nueva TIREA</t>
  </si>
  <si>
    <t>TX22</t>
  </si>
  <si>
    <t>US NOTE 7 years</t>
  </si>
  <si>
    <r>
      <t>Price</t>
    </r>
    <r>
      <rPr>
        <b/>
        <sz val="12"/>
        <color theme="0"/>
        <rFont val="Opens saenz"/>
      </rPr>
      <t>*</t>
    </r>
    <r>
      <rPr>
        <b/>
        <sz val="11"/>
        <color theme="0"/>
        <rFont val="Opens saenz"/>
      </rPr>
      <t xml:space="preserve"> (20/07/2020)</t>
    </r>
  </si>
  <si>
    <t>Símbolo</t>
  </si>
  <si>
    <t>Tasa de cupón</t>
  </si>
  <si>
    <t>TO21</t>
  </si>
  <si>
    <t>Flujo de fondos</t>
  </si>
  <si>
    <t>TIR.N.A.</t>
  </si>
  <si>
    <t>TIR.E.A.</t>
  </si>
  <si>
    <t>VP (F.F.)</t>
  </si>
  <si>
    <t>Plazo (en años)</t>
  </si>
  <si>
    <t>VP(F.F.)/PRECIO</t>
  </si>
  <si>
    <t>t x FF/SUMA(FF)</t>
  </si>
  <si>
    <t>PPV</t>
  </si>
  <si>
    <t>Emisión</t>
  </si>
  <si>
    <t>Fecha CER</t>
  </si>
  <si>
    <t>CER Inicial</t>
  </si>
  <si>
    <t>Último CER Disp.</t>
  </si>
  <si>
    <t>Tasa de cupón anual</t>
  </si>
  <si>
    <t>Tiempo en años</t>
  </si>
  <si>
    <t>DURACION en Meses</t>
  </si>
  <si>
    <t>Inflación de indiferencia</t>
  </si>
  <si>
    <t>Inflación promedio mensual</t>
  </si>
  <si>
    <t>CUSIP</t>
  </si>
  <si>
    <t>91282CBJ9</t>
  </si>
  <si>
    <t xml:space="preserve">Fecha de liquidación </t>
  </si>
  <si>
    <t>VALOR PRESENTE</t>
  </si>
  <si>
    <t>Tasa de interés directa</t>
  </si>
  <si>
    <t>VALOR FUTURO</t>
  </si>
  <si>
    <t>Quincenal</t>
  </si>
  <si>
    <t>Mensual</t>
  </si>
  <si>
    <t>Bimestral</t>
  </si>
  <si>
    <t>Trimestral</t>
  </si>
  <si>
    <t>T.N.A.</t>
  </si>
  <si>
    <t>Cuatrimestral</t>
  </si>
  <si>
    <t>Semestral</t>
  </si>
  <si>
    <t>Capitalización</t>
  </si>
  <si>
    <t>Anual</t>
  </si>
  <si>
    <t>Cantidad de capitalizaciones por año</t>
  </si>
  <si>
    <t>TASA cupón período</t>
  </si>
  <si>
    <t>FUJO RENTA</t>
  </si>
  <si>
    <t>VALOR ACTUAL/ VALOR CORRIENTE</t>
  </si>
  <si>
    <t>TIR NOMINAL ANUAL</t>
  </si>
  <si>
    <t>PERIODO DE CAPITALIZACION</t>
  </si>
  <si>
    <t>VALOR ACTUAL TOTAL</t>
  </si>
  <si>
    <t>TIR del período</t>
  </si>
  <si>
    <t>VALOR ACTUAL TOTAL (Cada $100 V.N.)</t>
  </si>
  <si>
    <t>Especie</t>
  </si>
  <si>
    <t>SL301 </t>
  </si>
  <si>
    <t>Fecha emisión</t>
  </si>
  <si>
    <t>Tasa de Pases Pasivos para 7 días de plazo (nominal anual)</t>
  </si>
  <si>
    <t>Fecha de pago</t>
  </si>
  <si>
    <t xml:space="preserve">T.N.A. devengada </t>
  </si>
  <si>
    <t>FF</t>
  </si>
  <si>
    <t>* Con datos hasta el</t>
  </si>
  <si>
    <t xml:space="preserve">Promedio aritmético simple de la Tasa de Pases Pasivos para 7 días de plazo (nominal anual) calculado considerando </t>
  </si>
  <si>
    <t xml:space="preserve">las tasas publicadas durante el período por el Banco Central de la República Argentina (BCRA) desde cinco (5) días </t>
  </si>
  <si>
    <t>hábiles anteriores a la fecha de emisión hasta cinco (5) días hábiles anteriores a la fecha de vencimiento.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</si>
</sst>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00%"/>
    <numFmt numFmtId="165" formatCode="0.0000%"/>
    <numFmt numFmtId="166" formatCode="0.00000"/>
    <numFmt numFmtId="167" formatCode="0.000"/>
    <numFmt numFmtId="168" formatCode="0.0"/>
    <numFmt numFmtId="169" formatCode="[$-F800]dddd\,\ mmmm\ dd\,\ yyyy"/>
    <numFmt numFmtId="170" formatCode="0.0000"/>
    <numFmt numFmtId="171" formatCode="0.0%"/>
    <numFmt numFmtId="172" formatCode="#,##0.0000"/>
    <numFmt numFmtId="173" formatCode="#,##0.000"/>
    <numFmt numFmtId="174" formatCode="0.000000"/>
    <numFmt numFmtId="175" formatCode="0.00000000"/>
    <numFmt numFmtId="176" formatCode="0.00000%"/>
    <numFmt numFmtId="177" formatCode="0.0000000"/>
    <numFmt numFmtId="178" formatCode="#,##0.0"/>
  </numFmts>
  <fonts count="6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Open sanz"/>
    </font>
    <font>
      <b/>
      <sz val="11"/>
      <color theme="1"/>
      <name val="OPN SAENZ"/>
    </font>
    <font>
      <b/>
      <sz val="11"/>
      <color theme="0"/>
      <name val="Opens saenz"/>
    </font>
    <font>
      <b/>
      <sz val="12"/>
      <color theme="0"/>
      <name val="Opens saenz"/>
    </font>
    <font>
      <b/>
      <sz val="11"/>
      <color rgb="FFC00000"/>
      <name val="OPEN SANZ"/>
    </font>
    <font>
      <b/>
      <sz val="10"/>
      <color theme="0"/>
      <name val="Opens saenz"/>
    </font>
    <font>
      <u/>
      <sz val="11"/>
      <color theme="10"/>
      <name val="Calibri"/>
      <family val="2"/>
    </font>
    <font>
      <b/>
      <sz val="15"/>
      <color theme="1"/>
      <name val="Calibri"/>
      <family val="2"/>
      <scheme val="minor"/>
    </font>
    <font>
      <b/>
      <sz val="10.5"/>
      <color theme="0"/>
      <name val="Opens saenz"/>
    </font>
    <font>
      <sz val="11"/>
      <color rgb="FFFF0000"/>
      <name val="Calibri"/>
      <family val="2"/>
      <scheme val="minor"/>
    </font>
    <font>
      <b/>
      <sz val="10"/>
      <color theme="1"/>
      <name val="Open sanz"/>
    </font>
    <font>
      <b/>
      <sz val="12"/>
      <color theme="1"/>
      <name val="Open sanz"/>
    </font>
    <font>
      <b/>
      <sz val="13"/>
      <color theme="3"/>
      <name val="OPN SAENZ"/>
    </font>
    <font>
      <b/>
      <sz val="12"/>
      <color theme="3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3"/>
      <color theme="5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color theme="1"/>
      <name val="OPN SAENZ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.5"/>
      <color theme="0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4.5"/>
      <color theme="0"/>
      <name val="Calibri"/>
      <family val="2"/>
      <scheme val="minor"/>
    </font>
    <font>
      <b/>
      <sz val="11"/>
      <color theme="0"/>
      <name val="Open sanz"/>
    </font>
    <font>
      <b/>
      <sz val="10.5"/>
      <color theme="1"/>
      <name val="Open sanz"/>
    </font>
    <font>
      <sz val="10.5"/>
      <color theme="1"/>
      <name val="Open sanz"/>
    </font>
    <font>
      <b/>
      <sz val="7.5"/>
      <color theme="0"/>
      <name val="Open sanz"/>
    </font>
    <font>
      <b/>
      <sz val="11"/>
      <color rgb="FFFF0000"/>
      <name val="Calibri"/>
      <family val="2"/>
      <scheme val="minor"/>
    </font>
    <font>
      <b/>
      <sz val="10"/>
      <color theme="0"/>
      <name val="Open sanz"/>
    </font>
    <font>
      <sz val="8"/>
      <color theme="1"/>
      <name val="Open sanz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10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0" fillId="2" borderId="0" xfId="0" applyFill="1"/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7" fontId="3" fillId="0" borderId="0" xfId="0" applyNumberFormat="1" applyFont="1"/>
    <xf numFmtId="14" fontId="0" fillId="2" borderId="0" xfId="0" applyNumberFormat="1" applyFill="1" applyBorder="1"/>
    <xf numFmtId="1" fontId="3" fillId="4" borderId="4" xfId="0" applyNumberFormat="1" applyFont="1" applyFill="1" applyBorder="1" applyAlignment="1">
      <alignment horizontal="right" vertical="center"/>
    </xf>
    <xf numFmtId="169" fontId="5" fillId="2" borderId="3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10" fontId="0" fillId="0" borderId="0" xfId="2" applyNumberFormat="1" applyFont="1"/>
    <xf numFmtId="0" fontId="3" fillId="0" borderId="4" xfId="0" applyFont="1" applyBorder="1" applyAlignment="1">
      <alignment horizontal="center" vertical="center"/>
    </xf>
    <xf numFmtId="0" fontId="0" fillId="0" borderId="0" xfId="0" applyBorder="1"/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164" fontId="3" fillId="4" borderId="4" xfId="2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167" fontId="0" fillId="0" borderId="0" xfId="0" applyNumberFormat="1"/>
    <xf numFmtId="0" fontId="3" fillId="0" borderId="0" xfId="0" applyFont="1"/>
    <xf numFmtId="0" fontId="0" fillId="2" borderId="0" xfId="0" applyFill="1" applyBorder="1"/>
    <xf numFmtId="0" fontId="18" fillId="2" borderId="0" xfId="0" applyFont="1" applyFill="1"/>
    <xf numFmtId="0" fontId="19" fillId="9" borderId="4" xfId="0" applyFont="1" applyFill="1" applyBorder="1" applyAlignment="1">
      <alignment horizontal="center" vertical="center"/>
    </xf>
    <xf numFmtId="1" fontId="3" fillId="0" borderId="0" xfId="0" applyNumberFormat="1" applyFont="1"/>
    <xf numFmtId="4" fontId="3" fillId="0" borderId="4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5" borderId="5" xfId="0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170" fontId="8" fillId="2" borderId="4" xfId="0" applyNumberFormat="1" applyFont="1" applyFill="1" applyBorder="1" applyAlignment="1">
      <alignment horizontal="center" vertical="center"/>
    </xf>
    <xf numFmtId="0" fontId="23" fillId="2" borderId="0" xfId="0" applyFont="1" applyFill="1"/>
    <xf numFmtId="0" fontId="25" fillId="5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170" fontId="27" fillId="2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76" fontId="19" fillId="5" borderId="4" xfId="0" applyNumberFormat="1" applyFont="1" applyFill="1" applyBorder="1" applyAlignment="1">
      <alignment horizontal="center" vertical="center"/>
    </xf>
    <xf numFmtId="175" fontId="0" fillId="2" borderId="0" xfId="0" applyNumberFormat="1" applyFill="1"/>
    <xf numFmtId="10" fontId="0" fillId="2" borderId="0" xfId="2" applyNumberFormat="1" applyFont="1" applyFill="1"/>
    <xf numFmtId="0" fontId="29" fillId="2" borderId="0" xfId="9" applyFill="1" applyAlignment="1" applyProtection="1"/>
    <xf numFmtId="0" fontId="15" fillId="9" borderId="4" xfId="0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4" fontId="10" fillId="2" borderId="13" xfId="0" applyNumberFormat="1" applyFont="1" applyFill="1" applyBorder="1" applyAlignment="1">
      <alignment horizontal="center" vertical="center"/>
    </xf>
    <xf numFmtId="2" fontId="11" fillId="2" borderId="13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0" fontId="11" fillId="2" borderId="13" xfId="2" applyNumberFormat="1" applyFont="1" applyFill="1" applyBorder="1" applyAlignment="1">
      <alignment horizontal="center" vertical="center"/>
    </xf>
    <xf numFmtId="14" fontId="10" fillId="2" borderId="8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73" fontId="30" fillId="2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5" fontId="0" fillId="0" borderId="0" xfId="2" applyNumberFormat="1" applyFont="1"/>
    <xf numFmtId="1" fontId="0" fillId="0" borderId="0" xfId="0" applyNumberFormat="1"/>
    <xf numFmtId="0" fontId="31" fillId="5" borderId="4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/>
    </xf>
    <xf numFmtId="0" fontId="32" fillId="2" borderId="0" xfId="0" applyFont="1" applyFill="1"/>
    <xf numFmtId="0" fontId="32" fillId="0" borderId="0" xfId="0" applyFont="1"/>
    <xf numFmtId="0" fontId="8" fillId="8" borderId="4" xfId="0" applyFont="1" applyFill="1" applyBorder="1" applyAlignment="1">
      <alignment horizontal="center" vertical="center"/>
    </xf>
    <xf numFmtId="0" fontId="33" fillId="2" borderId="0" xfId="0" applyFont="1" applyFill="1"/>
    <xf numFmtId="0" fontId="35" fillId="2" borderId="0" xfId="0" applyFont="1" applyFill="1" applyAlignment="1">
      <alignment vertical="center"/>
    </xf>
    <xf numFmtId="0" fontId="20" fillId="5" borderId="3" xfId="0" applyFont="1" applyFill="1" applyBorder="1" applyAlignment="1">
      <alignment horizontal="center" vertical="center"/>
    </xf>
    <xf numFmtId="10" fontId="3" fillId="0" borderId="17" xfId="2" applyNumberFormat="1" applyFont="1" applyBorder="1" applyAlignment="1">
      <alignment horizontal="center" vertical="center"/>
    </xf>
    <xf numFmtId="0" fontId="37" fillId="5" borderId="1" xfId="0" applyFont="1" applyFill="1" applyBorder="1" applyAlignment="1">
      <alignment horizontal="center" vertical="center"/>
    </xf>
    <xf numFmtId="0" fontId="0" fillId="0" borderId="18" xfId="0" applyBorder="1"/>
    <xf numFmtId="0" fontId="6" fillId="5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2" fillId="0" borderId="7" xfId="0" applyFont="1" applyBorder="1"/>
    <xf numFmtId="164" fontId="38" fillId="0" borderId="4" xfId="0" applyNumberFormat="1" applyFont="1" applyBorder="1" applyAlignment="1">
      <alignment horizontal="center" vertical="center"/>
    </xf>
    <xf numFmtId="164" fontId="39" fillId="0" borderId="4" xfId="0" applyNumberFormat="1" applyFont="1" applyBorder="1" applyAlignment="1">
      <alignment horizontal="center" vertical="center"/>
    </xf>
    <xf numFmtId="174" fontId="3" fillId="2" borderId="4" xfId="0" applyNumberFormat="1" applyFont="1" applyFill="1" applyBorder="1" applyAlignment="1">
      <alignment horizontal="center"/>
    </xf>
    <xf numFmtId="167" fontId="8" fillId="2" borderId="4" xfId="0" applyNumberFormat="1" applyFont="1" applyFill="1" applyBorder="1" applyAlignment="1">
      <alignment horizontal="center" vertical="center"/>
    </xf>
    <xf numFmtId="167" fontId="14" fillId="2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/>
    </xf>
    <xf numFmtId="167" fontId="9" fillId="5" borderId="4" xfId="0" applyNumberFormat="1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3" fontId="30" fillId="6" borderId="15" xfId="0" applyNumberFormat="1" applyFont="1" applyFill="1" applyBorder="1" applyAlignment="1">
      <alignment horizontal="center" vertical="center"/>
    </xf>
    <xf numFmtId="10" fontId="11" fillId="2" borderId="8" xfId="2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horizontal="center" vertical="center"/>
    </xf>
    <xf numFmtId="170" fontId="11" fillId="2" borderId="4" xfId="0" applyNumberFormat="1" applyFont="1" applyFill="1" applyBorder="1" applyAlignment="1">
      <alignment horizontal="center" vertical="center"/>
    </xf>
    <xf numFmtId="164" fontId="11" fillId="2" borderId="4" xfId="2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167" fontId="11" fillId="2" borderId="8" xfId="0" applyNumberFormat="1" applyFont="1" applyFill="1" applyBorder="1" applyAlignment="1">
      <alignment horizontal="center" vertical="center"/>
    </xf>
    <xf numFmtId="171" fontId="16" fillId="6" borderId="8" xfId="2" applyNumberFormat="1" applyFont="1" applyFill="1" applyBorder="1" applyAlignment="1">
      <alignment horizontal="center" vertical="center"/>
    </xf>
    <xf numFmtId="14" fontId="0" fillId="2" borderId="0" xfId="0" applyNumberFormat="1" applyFill="1"/>
    <xf numFmtId="2" fontId="7" fillId="2" borderId="0" xfId="0" applyNumberFormat="1" applyFont="1" applyFill="1" applyAlignment="1">
      <alignment horizontal="center"/>
    </xf>
    <xf numFmtId="173" fontId="12" fillId="2" borderId="13" xfId="0" applyNumberFormat="1" applyFont="1" applyFill="1" applyBorder="1" applyAlignment="1">
      <alignment horizontal="center" vertical="center"/>
    </xf>
    <xf numFmtId="173" fontId="12" fillId="2" borderId="8" xfId="0" applyNumberFormat="1" applyFont="1" applyFill="1" applyBorder="1" applyAlignment="1">
      <alignment horizontal="center" vertical="center"/>
    </xf>
    <xf numFmtId="3" fontId="17" fillId="2" borderId="4" xfId="0" applyNumberFormat="1" applyFont="1" applyFill="1" applyBorder="1" applyAlignment="1">
      <alignment vertical="center"/>
    </xf>
    <xf numFmtId="167" fontId="17" fillId="0" borderId="4" xfId="0" applyNumberFormat="1" applyFont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9" fontId="0" fillId="0" borderId="0" xfId="0" applyNumberFormat="1"/>
    <xf numFmtId="0" fontId="41" fillId="2" borderId="3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172" fontId="30" fillId="6" borderId="7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2" fontId="40" fillId="2" borderId="4" xfId="0" applyNumberFormat="1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7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0" fontId="0" fillId="2" borderId="12" xfId="0" applyNumberFormat="1" applyFill="1" applyBorder="1" applyAlignment="1">
      <alignment horizontal="center" vertical="center"/>
    </xf>
    <xf numFmtId="0" fontId="3" fillId="14" borderId="12" xfId="0" applyFont="1" applyFill="1" applyBorder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  <xf numFmtId="10" fontId="3" fillId="2" borderId="12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70" fontId="0" fillId="2" borderId="0" xfId="0" applyNumberForma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170" fontId="43" fillId="4" borderId="0" xfId="0" applyNumberFormat="1" applyFont="1" applyFill="1" applyAlignment="1">
      <alignment horizontal="center" vertical="center"/>
    </xf>
    <xf numFmtId="170" fontId="3" fillId="2" borderId="12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4" fontId="10" fillId="2" borderId="21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170" fontId="0" fillId="2" borderId="21" xfId="0" applyNumberFormat="1" applyFill="1" applyBorder="1" applyAlignment="1">
      <alignment horizontal="center" vertical="center"/>
    </xf>
    <xf numFmtId="10" fontId="0" fillId="2" borderId="21" xfId="2" applyNumberFormat="1" applyFont="1" applyFill="1" applyBorder="1" applyAlignment="1">
      <alignment horizontal="center" vertical="center"/>
    </xf>
    <xf numFmtId="168" fontId="42" fillId="11" borderId="4" xfId="0" applyNumberFormat="1" applyFont="1" applyFill="1" applyBorder="1" applyAlignment="1">
      <alignment horizontal="center"/>
    </xf>
    <xf numFmtId="0" fontId="14" fillId="8" borderId="0" xfId="0" applyFont="1" applyFill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0" fillId="15" borderId="0" xfId="0" applyFill="1"/>
    <xf numFmtId="0" fontId="6" fillId="15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2" borderId="20" xfId="2" applyNumberFormat="1" applyFont="1" applyFill="1" applyBorder="1" applyAlignment="1">
      <alignment horizontal="center" vertical="center"/>
    </xf>
    <xf numFmtId="165" fontId="3" fillId="2" borderId="23" xfId="2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/>
    </xf>
    <xf numFmtId="170" fontId="3" fillId="2" borderId="16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/>
    </xf>
    <xf numFmtId="170" fontId="3" fillId="2" borderId="0" xfId="0" applyNumberFormat="1" applyFont="1" applyFill="1" applyAlignment="1">
      <alignment horizontal="center"/>
    </xf>
    <xf numFmtId="167" fontId="3" fillId="2" borderId="21" xfId="0" applyNumberFormat="1" applyFont="1" applyFill="1" applyBorder="1" applyAlignment="1">
      <alignment horizontal="center" vertical="center"/>
    </xf>
    <xf numFmtId="168" fontId="3" fillId="2" borderId="16" xfId="0" applyNumberFormat="1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1" xfId="2" applyNumberFormat="1" applyFont="1" applyBorder="1" applyAlignment="1">
      <alignment horizontal="center" vertical="center"/>
    </xf>
    <xf numFmtId="0" fontId="0" fillId="2" borderId="24" xfId="0" applyFill="1" applyBorder="1"/>
    <xf numFmtId="0" fontId="44" fillId="2" borderId="12" xfId="0" applyFont="1" applyFill="1" applyBorder="1" applyAlignment="1">
      <alignment vertical="center"/>
    </xf>
    <xf numFmtId="0" fontId="24" fillId="8" borderId="12" xfId="0" applyFont="1" applyFill="1" applyBorder="1" applyAlignment="1">
      <alignment vertical="center"/>
    </xf>
    <xf numFmtId="10" fontId="38" fillId="0" borderId="4" xfId="0" applyNumberFormat="1" applyFont="1" applyBorder="1" applyAlignment="1">
      <alignment horizontal="center" vertical="center"/>
    </xf>
    <xf numFmtId="10" fontId="38" fillId="2" borderId="4" xfId="0" applyNumberFormat="1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0" fillId="0" borderId="0" xfId="0" applyFont="1"/>
    <xf numFmtId="4" fontId="45" fillId="14" borderId="4" xfId="0" applyNumberFormat="1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4" fontId="45" fillId="2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14" fontId="45" fillId="14" borderId="4" xfId="0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0" fillId="0" borderId="0" xfId="0" applyNumberFormat="1"/>
    <xf numFmtId="0" fontId="19" fillId="9" borderId="8" xfId="0" applyFont="1" applyFill="1" applyBorder="1" applyAlignment="1">
      <alignment horizontal="left" vertical="center"/>
    </xf>
    <xf numFmtId="0" fontId="46" fillId="0" borderId="4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 vertical="center"/>
    </xf>
    <xf numFmtId="167" fontId="0" fillId="2" borderId="0" xfId="0" applyNumberFormat="1" applyFill="1"/>
    <xf numFmtId="10" fontId="45" fillId="2" borderId="4" xfId="0" applyNumberFormat="1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7" fillId="9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40" fillId="2" borderId="3" xfId="0" applyNumberFormat="1" applyFont="1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top"/>
    </xf>
    <xf numFmtId="0" fontId="48" fillId="2" borderId="2" xfId="0" applyFont="1" applyFill="1" applyBorder="1" applyAlignment="1">
      <alignment horizontal="center" vertical="top"/>
    </xf>
    <xf numFmtId="0" fontId="48" fillId="2" borderId="11" xfId="0" applyFont="1" applyFill="1" applyBorder="1" applyAlignment="1">
      <alignment horizontal="center" vertical="top"/>
    </xf>
    <xf numFmtId="4" fontId="40" fillId="2" borderId="13" xfId="0" applyNumberFormat="1" applyFont="1" applyFill="1" applyBorder="1" applyAlignment="1">
      <alignment horizontal="center" vertical="center"/>
    </xf>
    <xf numFmtId="0" fontId="0" fillId="2" borderId="25" xfId="0" applyFill="1" applyBorder="1"/>
    <xf numFmtId="0" fontId="0" fillId="2" borderId="15" xfId="0" applyFill="1" applyBorder="1"/>
    <xf numFmtId="0" fontId="3" fillId="6" borderId="5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9" fontId="3" fillId="6" borderId="7" xfId="0" applyNumberFormat="1" applyFont="1" applyFill="1" applyBorder="1" applyAlignment="1">
      <alignment vertical="center"/>
    </xf>
    <xf numFmtId="9" fontId="8" fillId="2" borderId="4" xfId="0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6" borderId="27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" fontId="40" fillId="2" borderId="8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0" fillId="2" borderId="16" xfId="0" applyFill="1" applyBorder="1"/>
    <xf numFmtId="178" fontId="49" fillId="2" borderId="4" xfId="0" applyNumberFormat="1" applyFont="1" applyFill="1" applyBorder="1" applyAlignment="1">
      <alignment horizontal="center" vertical="center"/>
    </xf>
    <xf numFmtId="168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168" fontId="7" fillId="2" borderId="7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167" fontId="8" fillId="2" borderId="13" xfId="0" applyNumberFormat="1" applyFont="1" applyFill="1" applyBorder="1" applyAlignment="1">
      <alignment horizontal="center" vertical="center"/>
    </xf>
    <xf numFmtId="167" fontId="8" fillId="2" borderId="8" xfId="0" applyNumberFormat="1" applyFont="1" applyFill="1" applyBorder="1" applyAlignment="1">
      <alignment horizontal="center" vertical="center"/>
    </xf>
    <xf numFmtId="178" fontId="30" fillId="2" borderId="4" xfId="0" applyNumberFormat="1" applyFont="1" applyFill="1" applyBorder="1" applyAlignment="1">
      <alignment horizontal="center" vertical="center"/>
    </xf>
    <xf numFmtId="0" fontId="51" fillId="5" borderId="5" xfId="0" applyFont="1" applyFill="1" applyBorder="1" applyAlignment="1">
      <alignment vertical="center"/>
    </xf>
    <xf numFmtId="14" fontId="52" fillId="0" borderId="7" xfId="0" applyNumberFormat="1" applyFont="1" applyBorder="1" applyAlignment="1">
      <alignment horizontal="center" vertical="center"/>
    </xf>
    <xf numFmtId="14" fontId="53" fillId="6" borderId="7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54" fillId="5" borderId="5" xfId="0" applyFont="1" applyFill="1" applyBorder="1" applyAlignment="1">
      <alignment vertical="center" wrapText="1"/>
    </xf>
    <xf numFmtId="10" fontId="3" fillId="2" borderId="4" xfId="0" applyNumberFormat="1" applyFont="1" applyFill="1" applyBorder="1" applyAlignment="1">
      <alignment horizontal="center" vertical="center"/>
    </xf>
    <xf numFmtId="0" fontId="51" fillId="5" borderId="26" xfId="0" applyFont="1" applyFill="1" applyBorder="1" applyAlignment="1">
      <alignment vertical="center"/>
    </xf>
    <xf numFmtId="14" fontId="53" fillId="6" borderId="16" xfId="0" applyNumberFormat="1" applyFont="1" applyFill="1" applyBorder="1" applyAlignment="1">
      <alignment horizontal="center" vertical="center"/>
    </xf>
    <xf numFmtId="4" fontId="55" fillId="2" borderId="4" xfId="0" applyNumberFormat="1" applyFont="1" applyFill="1" applyBorder="1" applyAlignment="1">
      <alignment horizontal="center" vertical="center"/>
    </xf>
    <xf numFmtId="0" fontId="56" fillId="5" borderId="5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/>
    </xf>
    <xf numFmtId="14" fontId="33" fillId="2" borderId="0" xfId="0" applyNumberFormat="1" applyFont="1" applyFill="1" applyBorder="1" applyAlignment="1">
      <alignment horizontal="center" vertical="center"/>
    </xf>
    <xf numFmtId="4" fontId="55" fillId="0" borderId="4" xfId="0" applyNumberFormat="1" applyFont="1" applyBorder="1" applyAlignment="1">
      <alignment horizontal="center" vertical="center"/>
    </xf>
    <xf numFmtId="14" fontId="52" fillId="6" borderId="16" xfId="0" applyNumberFormat="1" applyFont="1" applyFill="1" applyBorder="1" applyAlignment="1">
      <alignment horizontal="center" vertical="center"/>
    </xf>
    <xf numFmtId="173" fontId="3" fillId="6" borderId="4" xfId="0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9" fillId="2" borderId="0" xfId="0" applyFont="1" applyFill="1" applyAlignment="1">
      <alignment vertical="center"/>
    </xf>
    <xf numFmtId="10" fontId="3" fillId="0" borderId="4" xfId="2" applyNumberFormat="1" applyFont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0" fillId="9" borderId="5" xfId="0" applyFont="1" applyFill="1" applyBorder="1" applyAlignment="1">
      <alignment horizontal="center" vertical="center" wrapText="1"/>
    </xf>
    <xf numFmtId="0" fontId="50" fillId="9" borderId="6" xfId="0" applyFont="1" applyFill="1" applyBorder="1" applyAlignment="1">
      <alignment horizontal="center" vertical="center" wrapText="1"/>
    </xf>
    <xf numFmtId="0" fontId="50" fillId="9" borderId="7" xfId="0" applyFont="1" applyFill="1" applyBorder="1" applyAlignment="1">
      <alignment horizontal="center" vertical="center" wrapText="1"/>
    </xf>
  </cellXfs>
  <cellStyles count="10">
    <cellStyle name="Hipervínculo" xfId="9" builtinId="8"/>
    <cellStyle name="Normal" xfId="0" builtinId="0"/>
    <cellStyle name="Normal 2" xfId="1"/>
    <cellStyle name="Normal 2 4" xfId="8"/>
    <cellStyle name="Normal 3" xfId="4"/>
    <cellStyle name="Porcentaje" xfId="2" builtinId="5"/>
    <cellStyle name="Porcentaje 2" xfId="3"/>
    <cellStyle name="Porcentaje 3" xfId="6"/>
    <cellStyle name="Porcentual 2" xfId="5"/>
    <cellStyle name="Porcentu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2</xdr:row>
      <xdr:rowOff>228599</xdr:rowOff>
    </xdr:from>
    <xdr:to>
      <xdr:col>4</xdr:col>
      <xdr:colOff>304800</xdr:colOff>
      <xdr:row>2</xdr:row>
      <xdr:rowOff>390524</xdr:rowOff>
    </xdr:to>
    <xdr:cxnSp macro="">
      <xdr:nvCxnSpPr>
        <xdr:cNvPr id="2" name="Conector angular 1"/>
        <xdr:cNvCxnSpPr/>
      </xdr:nvCxnSpPr>
      <xdr:spPr>
        <a:xfrm rot="10800000" flipV="1">
          <a:off x="4600575" y="1028699"/>
          <a:ext cx="476250" cy="161925"/>
        </a:xfrm>
        <a:prstGeom prst="bentConnector3">
          <a:avLst>
            <a:gd name="adj1" fmla="val -5556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1647826</xdr:colOff>
      <xdr:row>2</xdr:row>
      <xdr:rowOff>266699</xdr:rowOff>
    </xdr:from>
    <xdr:to>
      <xdr:col>5</xdr:col>
      <xdr:colOff>304801</xdr:colOff>
      <xdr:row>3</xdr:row>
      <xdr:rowOff>209549</xdr:rowOff>
    </xdr:to>
    <xdr:cxnSp macro="">
      <xdr:nvCxnSpPr>
        <xdr:cNvPr id="3" name="Conector angular 2"/>
        <xdr:cNvCxnSpPr/>
      </xdr:nvCxnSpPr>
      <xdr:spPr>
        <a:xfrm rot="10800000" flipV="1">
          <a:off x="4343401" y="1066799"/>
          <a:ext cx="1704975" cy="342900"/>
        </a:xfrm>
        <a:prstGeom prst="bentConnector3">
          <a:avLst>
            <a:gd name="adj1" fmla="val -382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2</xdr:row>
      <xdr:rowOff>266699</xdr:rowOff>
    </xdr:from>
    <xdr:to>
      <xdr:col>6</xdr:col>
      <xdr:colOff>304801</xdr:colOff>
      <xdr:row>4</xdr:row>
      <xdr:rowOff>238124</xdr:rowOff>
    </xdr:to>
    <xdr:cxnSp macro="">
      <xdr:nvCxnSpPr>
        <xdr:cNvPr id="4" name="Conector angular 3"/>
        <xdr:cNvCxnSpPr/>
      </xdr:nvCxnSpPr>
      <xdr:spPr>
        <a:xfrm rot="10800000" flipV="1">
          <a:off x="4343400" y="1066799"/>
          <a:ext cx="2638426" cy="771525"/>
        </a:xfrm>
        <a:prstGeom prst="bentConnector3">
          <a:avLst>
            <a:gd name="adj1" fmla="val 17839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1552578</xdr:colOff>
      <xdr:row>2</xdr:row>
      <xdr:rowOff>304800</xdr:rowOff>
    </xdr:from>
    <xdr:to>
      <xdr:col>11</xdr:col>
      <xdr:colOff>419101</xdr:colOff>
      <xdr:row>9</xdr:row>
      <xdr:rowOff>238125</xdr:rowOff>
    </xdr:to>
    <xdr:cxnSp macro="">
      <xdr:nvCxnSpPr>
        <xdr:cNvPr id="5" name="Conector angular 4"/>
        <xdr:cNvCxnSpPr/>
      </xdr:nvCxnSpPr>
      <xdr:spPr>
        <a:xfrm rot="10800000" flipV="1">
          <a:off x="4248153" y="1104900"/>
          <a:ext cx="6181723" cy="2733675"/>
        </a:xfrm>
        <a:prstGeom prst="bentConnector3">
          <a:avLst>
            <a:gd name="adj1" fmla="val 257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1581151</xdr:colOff>
      <xdr:row>2</xdr:row>
      <xdr:rowOff>266699</xdr:rowOff>
    </xdr:from>
    <xdr:to>
      <xdr:col>10</xdr:col>
      <xdr:colOff>314326</xdr:colOff>
      <xdr:row>8</xdr:row>
      <xdr:rowOff>276225</xdr:rowOff>
    </xdr:to>
    <xdr:cxnSp macro="">
      <xdr:nvCxnSpPr>
        <xdr:cNvPr id="6" name="Conector angular 5"/>
        <xdr:cNvCxnSpPr/>
      </xdr:nvCxnSpPr>
      <xdr:spPr>
        <a:xfrm rot="10800000" flipV="1">
          <a:off x="4276726" y="1066799"/>
          <a:ext cx="5400675" cy="2409826"/>
        </a:xfrm>
        <a:prstGeom prst="bentConnector3">
          <a:avLst>
            <a:gd name="adj1" fmla="val -313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38100</xdr:colOff>
      <xdr:row>2</xdr:row>
      <xdr:rowOff>47625</xdr:rowOff>
    </xdr:from>
    <xdr:ext cx="676275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2733675" y="847725"/>
              <a:ext cx="6762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90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733675" y="847725"/>
              <a:ext cx="6762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90/〖(1+𝑖)〗^1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19050</xdr:colOff>
      <xdr:row>3</xdr:row>
      <xdr:rowOff>76200</xdr:rowOff>
    </xdr:from>
    <xdr:ext cx="676275" cy="3583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2714625" y="1276350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90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714625" y="1276350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90/〖(1+𝑖)〗^2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28575</xdr:colOff>
      <xdr:row>8</xdr:row>
      <xdr:rowOff>381000</xdr:rowOff>
    </xdr:from>
    <xdr:ext cx="742950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2724150" y="3581400"/>
              <a:ext cx="742950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3.090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724150" y="3581400"/>
              <a:ext cx="742950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3.090/〖(1+𝑖)〗^8 </a:t>
              </a:r>
              <a:endParaRPr lang="es-AR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2</xdr:row>
      <xdr:rowOff>228599</xdr:rowOff>
    </xdr:from>
    <xdr:to>
      <xdr:col>4</xdr:col>
      <xdr:colOff>304800</xdr:colOff>
      <xdr:row>2</xdr:row>
      <xdr:rowOff>390524</xdr:rowOff>
    </xdr:to>
    <xdr:cxnSp macro="">
      <xdr:nvCxnSpPr>
        <xdr:cNvPr id="2" name="Conector angular 1"/>
        <xdr:cNvCxnSpPr/>
      </xdr:nvCxnSpPr>
      <xdr:spPr>
        <a:xfrm rot="10800000" flipV="1">
          <a:off x="4819650" y="1028699"/>
          <a:ext cx="476250" cy="161925"/>
        </a:xfrm>
        <a:prstGeom prst="bentConnector3">
          <a:avLst>
            <a:gd name="adj1" fmla="val -5556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1647826</xdr:colOff>
      <xdr:row>2</xdr:row>
      <xdr:rowOff>266699</xdr:rowOff>
    </xdr:from>
    <xdr:to>
      <xdr:col>5</xdr:col>
      <xdr:colOff>304801</xdr:colOff>
      <xdr:row>3</xdr:row>
      <xdr:rowOff>209549</xdr:rowOff>
    </xdr:to>
    <xdr:cxnSp macro="">
      <xdr:nvCxnSpPr>
        <xdr:cNvPr id="3" name="Conector angular 2"/>
        <xdr:cNvCxnSpPr/>
      </xdr:nvCxnSpPr>
      <xdr:spPr>
        <a:xfrm rot="10800000" flipV="1">
          <a:off x="4562476" y="1066799"/>
          <a:ext cx="1381125" cy="352425"/>
        </a:xfrm>
        <a:prstGeom prst="bentConnector3">
          <a:avLst>
            <a:gd name="adj1" fmla="val -382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2</xdr:row>
      <xdr:rowOff>266699</xdr:rowOff>
    </xdr:from>
    <xdr:to>
      <xdr:col>6</xdr:col>
      <xdr:colOff>304801</xdr:colOff>
      <xdr:row>4</xdr:row>
      <xdr:rowOff>238124</xdr:rowOff>
    </xdr:to>
    <xdr:cxnSp macro="">
      <xdr:nvCxnSpPr>
        <xdr:cNvPr id="4" name="Conector angular 3"/>
        <xdr:cNvCxnSpPr/>
      </xdr:nvCxnSpPr>
      <xdr:spPr>
        <a:xfrm rot="10800000" flipV="1">
          <a:off x="4562475" y="1066799"/>
          <a:ext cx="2019301" cy="790575"/>
        </a:xfrm>
        <a:prstGeom prst="bentConnector3">
          <a:avLst>
            <a:gd name="adj1" fmla="val 17839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1552578</xdr:colOff>
      <xdr:row>2</xdr:row>
      <xdr:rowOff>304800</xdr:rowOff>
    </xdr:from>
    <xdr:to>
      <xdr:col>11</xdr:col>
      <xdr:colOff>419101</xdr:colOff>
      <xdr:row>9</xdr:row>
      <xdr:rowOff>238125</xdr:rowOff>
    </xdr:to>
    <xdr:cxnSp macro="">
      <xdr:nvCxnSpPr>
        <xdr:cNvPr id="5" name="Conector angular 4"/>
        <xdr:cNvCxnSpPr/>
      </xdr:nvCxnSpPr>
      <xdr:spPr>
        <a:xfrm rot="10800000" flipV="1">
          <a:off x="4467228" y="1104900"/>
          <a:ext cx="5562598" cy="2800350"/>
        </a:xfrm>
        <a:prstGeom prst="bentConnector3">
          <a:avLst>
            <a:gd name="adj1" fmla="val 257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1581151</xdr:colOff>
      <xdr:row>2</xdr:row>
      <xdr:rowOff>266699</xdr:rowOff>
    </xdr:from>
    <xdr:to>
      <xdr:col>10</xdr:col>
      <xdr:colOff>314326</xdr:colOff>
      <xdr:row>8</xdr:row>
      <xdr:rowOff>276225</xdr:rowOff>
    </xdr:to>
    <xdr:cxnSp macro="">
      <xdr:nvCxnSpPr>
        <xdr:cNvPr id="6" name="Conector angular 5"/>
        <xdr:cNvCxnSpPr/>
      </xdr:nvCxnSpPr>
      <xdr:spPr>
        <a:xfrm rot="10800000" flipV="1">
          <a:off x="4495801" y="1066799"/>
          <a:ext cx="4781550" cy="2466976"/>
        </a:xfrm>
        <a:prstGeom prst="bentConnector3">
          <a:avLst>
            <a:gd name="adj1" fmla="val -313"/>
          </a:avLst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85725</xdr:colOff>
      <xdr:row>2</xdr:row>
      <xdr:rowOff>95250</xdr:rowOff>
    </xdr:from>
    <xdr:ext cx="676275" cy="3480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3000375" y="895350"/>
              <a:ext cx="6762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3000375" y="895350"/>
              <a:ext cx="676275" cy="3480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3/〖(1+𝑖)〗^1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57150</xdr:colOff>
      <xdr:row>3</xdr:row>
      <xdr:rowOff>57150</xdr:rowOff>
    </xdr:from>
    <xdr:ext cx="676275" cy="3583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2971800" y="1266825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971800" y="1266825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3/〖(1+𝑖)〗^2 </a:t>
              </a:r>
              <a:endParaRPr lang="es-AR" sz="1100"/>
            </a:p>
          </xdr:txBody>
        </xdr:sp>
      </mc:Fallback>
    </mc:AlternateContent>
    <xdr:clientData/>
  </xdr:oneCellAnchor>
  <xdr:oneCellAnchor>
    <xdr:from>
      <xdr:col>3</xdr:col>
      <xdr:colOff>66675</xdr:colOff>
      <xdr:row>8</xdr:row>
      <xdr:rowOff>390525</xdr:rowOff>
    </xdr:from>
    <xdr:ext cx="676275" cy="35836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2981325" y="3648075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A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AR" sz="1100" b="0" i="1">
                            <a:latin typeface="Cambria Math" panose="02040503050406030204" pitchFamily="18" charset="0"/>
                          </a:rPr>
                          <m:t>103</m:t>
                        </m:r>
                      </m:num>
                      <m:den>
                        <m:sSup>
                          <m:sSupPr>
                            <m:ctrlPr>
                              <a:rPr lang="es-AR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(1+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es-AR" sz="1100" b="0" i="1">
                                <a:latin typeface="Cambria Math" panose="02040503050406030204" pitchFamily="18" charset="0"/>
                              </a:rPr>
                              <m:t>8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981325" y="3648075"/>
              <a:ext cx="676275" cy="3583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AR" sz="1100" b="0" i="0">
                  <a:latin typeface="Cambria Math" panose="02040503050406030204" pitchFamily="18" charset="0"/>
                </a:rPr>
                <a:t>103/〖(1+𝑖)〗^8 </a:t>
              </a:r>
              <a:endParaRPr lang="es-AR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NCFP\Recursos\Proyrena\Anual\2002\Alt4_Proy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SPublico\0scarCierre\Proyec%20y%20Observados\Observado%2004-I\Perfil\Perfil%20Final%20Sigad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838i\0scar\SPublico\0scarCierre\Proyec%20y%20Observados\Observado%202004\Observado%2004-III\Perfil\perfil%20siga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Proyec%20y%20Observados\Observado%202005\Observado%2005-III\Perfil%20III%202005\INTERMEDIO%20PERFIL%20I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Proyec%20y%20Observados\Observado%202005\Observado%2005-IV\Perfiles\INTERMEDIO%20PERFIL%20IV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Proyec%20y%20Observados\Observado%202006\I%202006\PERFILES\INTERMEDIO%201%2020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Publico\0scarCierre\Proyec%20y%20Observados\Observado%202006\IV%202006\INTERMEDIO%20III%20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rteraResiden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BajaSiGADEPro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0INFORMA\Programas%20Financieros\Pmg%202009\Consolidado2009%20ver%2014-07-1%20Teso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DOCUME~1\evagon\CONFIG~1\Temp\03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3.8\secretar&#237;a%20finanzas\Secretar&#237;a%20Finanzas\AFJP\Vencimientos%20deuda%20dic%2008%20y%202009\CUPONES%202009%20al%2011%20deud%20pu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ases%20y%20presentaciones%202019\Cuadros%20y%20gr&#225;ficos%20para%20Bonos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cp\0scar\SPublico\0scarCierre\TitulosGN-Stock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CajadeValo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k01\0scar\0scar\SPublico\0scarCierre\Provincias\Proyecciones%20Pr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0" refreshError="1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48.332999999999998</v>
          </cell>
        </row>
        <row r="13">
          <cell r="A13" t="str">
            <v>Gcias. Neto</v>
          </cell>
          <cell r="D13">
            <v>729.36700000000008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152.09700000000001</v>
          </cell>
        </row>
        <row r="23">
          <cell r="A23" t="str">
            <v>IVA Copart. Bruto</v>
          </cell>
          <cell r="D23">
            <v>1230.6030000000001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285.35518200000001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19.100000000000001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132.30000000000001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582.29999999999995</v>
          </cell>
          <cell r="D25">
            <v>582.29999999999995</v>
          </cell>
          <cell r="E25">
            <v>582.29999999999995</v>
          </cell>
          <cell r="F25">
            <v>582.29999999999995</v>
          </cell>
          <cell r="G25">
            <v>582.29999999999995</v>
          </cell>
          <cell r="H25">
            <v>582.29999999999995</v>
          </cell>
          <cell r="I25">
            <v>625.4</v>
          </cell>
          <cell r="J25">
            <v>582.29999999999995</v>
          </cell>
          <cell r="K25">
            <v>582.29999999999995</v>
          </cell>
          <cell r="L25">
            <v>582.29999999999995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K"/>
      <sheetName val="2004 Int"/>
      <sheetName val="2005 K"/>
      <sheetName val="2005 Int"/>
      <sheetName val="Resto K"/>
      <sheetName val="Resto Int"/>
      <sheetName val="Amort Títulos"/>
      <sheetName val="INT. 2006"/>
      <sheetName val="INT. 2007"/>
      <sheetName val="int. 2008"/>
      <sheetName val="int. resto"/>
      <sheetName val="M"/>
    </sheetNames>
    <sheetDataSet>
      <sheetData sheetId="0" refreshError="1"/>
      <sheetData sheetId="1" refreshError="1"/>
      <sheetData sheetId="2" refreshError="1">
        <row r="2">
          <cell r="A2" t="str">
            <v>DNCI</v>
          </cell>
          <cell r="B2" t="str">
            <v>I trim</v>
          </cell>
          <cell r="C2">
            <v>2</v>
          </cell>
          <cell r="D2">
            <v>3</v>
          </cell>
          <cell r="E2">
            <v>4</v>
          </cell>
          <cell r="F2" t="str">
            <v>Total general</v>
          </cell>
          <cell r="G2" t="str">
            <v>Resto 2005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</row>
        <row r="4">
          <cell r="A4" t="str">
            <v>ABCRA</v>
          </cell>
          <cell r="B4">
            <v>1605.24475524476</v>
          </cell>
          <cell r="F4">
            <v>1605.24475524476</v>
          </cell>
          <cell r="G4">
            <v>0</v>
          </cell>
        </row>
        <row r="5">
          <cell r="A5" t="str">
            <v>ALENIA/FFAA</v>
          </cell>
          <cell r="E5">
            <v>0.72465000000000002</v>
          </cell>
          <cell r="F5">
            <v>0.72465000000000002</v>
          </cell>
          <cell r="G5">
            <v>0.72465000000000002</v>
          </cell>
        </row>
        <row r="6">
          <cell r="A6" t="str">
            <v>API</v>
          </cell>
          <cell r="B6">
            <v>0.14677398999999999</v>
          </cell>
          <cell r="E6">
            <v>0.14677398999999999</v>
          </cell>
          <cell r="F6">
            <v>0.29354797999999999</v>
          </cell>
          <cell r="G6">
            <v>0.14677398999999999</v>
          </cell>
        </row>
        <row r="7">
          <cell r="A7" t="str">
            <v>BBVA/CONEA</v>
          </cell>
          <cell r="B7">
            <v>0.15072034000000001</v>
          </cell>
          <cell r="C7">
            <v>0.17166155999999999</v>
          </cell>
          <cell r="F7">
            <v>0.3223819</v>
          </cell>
          <cell r="G7">
            <v>0.17166155999999999</v>
          </cell>
        </row>
        <row r="8">
          <cell r="A8" t="str">
            <v>BBVA/DEFENSA</v>
          </cell>
          <cell r="B8">
            <v>0.16532869</v>
          </cell>
          <cell r="C8">
            <v>7.3594839999999995E-2</v>
          </cell>
          <cell r="F8">
            <v>0.23892353</v>
          </cell>
          <cell r="G8">
            <v>7.3594839999999995E-2</v>
          </cell>
        </row>
        <row r="9">
          <cell r="A9" t="str">
            <v>BBVA/SALUD</v>
          </cell>
          <cell r="B9">
            <v>0.35267416999999995</v>
          </cell>
          <cell r="C9">
            <v>0.25008995000000001</v>
          </cell>
          <cell r="D9">
            <v>0.17503758</v>
          </cell>
          <cell r="E9">
            <v>5.0406329999999999E-2</v>
          </cell>
          <cell r="F9">
            <v>0.82820803000000009</v>
          </cell>
          <cell r="G9">
            <v>0.47553386000000003</v>
          </cell>
        </row>
        <row r="10">
          <cell r="A10" t="str">
            <v>BD05-I u$s</v>
          </cell>
          <cell r="C10">
            <v>369.13977</v>
          </cell>
          <cell r="F10">
            <v>369.13977</v>
          </cell>
          <cell r="G10">
            <v>369.13977</v>
          </cell>
        </row>
        <row r="11">
          <cell r="A11" t="str">
            <v>BD06-u$s</v>
          </cell>
          <cell r="B11">
            <v>11.04609</v>
          </cell>
          <cell r="D11">
            <v>0</v>
          </cell>
          <cell r="F11">
            <v>11.04609</v>
          </cell>
          <cell r="G11">
            <v>0</v>
          </cell>
        </row>
        <row r="12">
          <cell r="A12" t="str">
            <v>BD07-I $</v>
          </cell>
          <cell r="B12">
            <v>134.15127362978799</v>
          </cell>
          <cell r="D12">
            <v>134.15127362978799</v>
          </cell>
          <cell r="F12">
            <v>268.30254725957599</v>
          </cell>
          <cell r="G12">
            <v>134.15127362978799</v>
          </cell>
        </row>
        <row r="13">
          <cell r="A13" t="str">
            <v>BD08-UCP</v>
          </cell>
          <cell r="B13">
            <v>98.230133133589291</v>
          </cell>
          <cell r="E13">
            <v>98.230133133589291</v>
          </cell>
          <cell r="F13">
            <v>196.46026626717858</v>
          </cell>
          <cell r="G13">
            <v>98.230133133589291</v>
          </cell>
        </row>
        <row r="14">
          <cell r="A14" t="str">
            <v>BD11-UCP</v>
          </cell>
          <cell r="B14">
            <v>81.664303138731896</v>
          </cell>
          <cell r="C14">
            <v>81.664303138731896</v>
          </cell>
          <cell r="D14">
            <v>54.442868759154599</v>
          </cell>
          <cell r="E14">
            <v>108.8857375183092</v>
          </cell>
          <cell r="F14">
            <v>326.65721255492758</v>
          </cell>
          <cell r="G14">
            <v>244.99290941619569</v>
          </cell>
        </row>
        <row r="15">
          <cell r="A15" t="str">
            <v>BD12-I u$s</v>
          </cell>
          <cell r="B15">
            <v>0</v>
          </cell>
          <cell r="D15">
            <v>1374.3684841199999</v>
          </cell>
          <cell r="F15">
            <v>1374.3684841199999</v>
          </cell>
          <cell r="G15">
            <v>1374.3684841199999</v>
          </cell>
        </row>
        <row r="16">
          <cell r="A16" t="str">
            <v>BD13-$</v>
          </cell>
          <cell r="B16">
            <v>0</v>
          </cell>
          <cell r="C16">
            <v>5.5011982998151394</v>
          </cell>
          <cell r="D16">
            <v>5.5011982998151394</v>
          </cell>
          <cell r="E16">
            <v>11.002396599630279</v>
          </cell>
          <cell r="F16">
            <v>22.004793199260558</v>
          </cell>
          <cell r="G16">
            <v>22.004793199260558</v>
          </cell>
        </row>
        <row r="17">
          <cell r="A17" t="str">
            <v>BD13-u$s</v>
          </cell>
          <cell r="C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BERL/YACYRETA</v>
          </cell>
          <cell r="B18">
            <v>0.48102763497724799</v>
          </cell>
          <cell r="D18">
            <v>0.48102763497724799</v>
          </cell>
          <cell r="F18">
            <v>0.96205526995449597</v>
          </cell>
          <cell r="G18">
            <v>0.48102763497724799</v>
          </cell>
        </row>
        <row r="19">
          <cell r="A19" t="str">
            <v>BESP</v>
          </cell>
          <cell r="B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BESP/TESORO</v>
          </cell>
          <cell r="B20">
            <v>104.430375</v>
          </cell>
          <cell r="C20">
            <v>104.430375</v>
          </cell>
          <cell r="D20">
            <v>41.139249999999997</v>
          </cell>
          <cell r="E20">
            <v>167.72149999999999</v>
          </cell>
          <cell r="F20">
            <v>417.72149999999999</v>
          </cell>
          <cell r="G20">
            <v>313.29112499999997</v>
          </cell>
        </row>
        <row r="21">
          <cell r="A21" t="str">
            <v>BG04/06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BG05/17</v>
          </cell>
          <cell r="B22">
            <v>0</v>
          </cell>
          <cell r="D22">
            <v>0</v>
          </cell>
          <cell r="F22">
            <v>0</v>
          </cell>
          <cell r="G22">
            <v>0</v>
          </cell>
        </row>
        <row r="23">
          <cell r="A23" t="str">
            <v>BG06/27</v>
          </cell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BG07/05</v>
          </cell>
          <cell r="C24">
            <v>0</v>
          </cell>
          <cell r="E24">
            <v>821.55551600000001</v>
          </cell>
          <cell r="F24">
            <v>821.55551600000001</v>
          </cell>
          <cell r="G24">
            <v>821.55551600000001</v>
          </cell>
        </row>
        <row r="25">
          <cell r="A25" t="str">
            <v>BG08/19</v>
          </cell>
          <cell r="B25">
            <v>0</v>
          </cell>
          <cell r="D25">
            <v>0</v>
          </cell>
          <cell r="F25">
            <v>0</v>
          </cell>
          <cell r="G25">
            <v>0</v>
          </cell>
        </row>
        <row r="26">
          <cell r="A26" t="str">
            <v>BG09/09</v>
          </cell>
          <cell r="C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BG10/20</v>
          </cell>
          <cell r="B27">
            <v>0</v>
          </cell>
          <cell r="D27">
            <v>0</v>
          </cell>
          <cell r="F27">
            <v>0</v>
          </cell>
          <cell r="G27">
            <v>0</v>
          </cell>
        </row>
        <row r="28">
          <cell r="A28" t="str">
            <v>BG11/10</v>
          </cell>
          <cell r="B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BG12/15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BG13/30</v>
          </cell>
          <cell r="B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BG14/31</v>
          </cell>
          <cell r="B31">
            <v>0</v>
          </cell>
          <cell r="D31">
            <v>0</v>
          </cell>
          <cell r="F31">
            <v>0</v>
          </cell>
          <cell r="G31">
            <v>0</v>
          </cell>
        </row>
        <row r="32">
          <cell r="A32" t="str">
            <v>BG15/12</v>
          </cell>
          <cell r="B32">
            <v>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BG16/08$</v>
          </cell>
          <cell r="B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BG17/08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BID 1008</v>
          </cell>
          <cell r="C35">
            <v>0.14664232000000002</v>
          </cell>
          <cell r="E35">
            <v>0.14664232000000002</v>
          </cell>
          <cell r="F35">
            <v>0.29328464000000004</v>
          </cell>
          <cell r="G35">
            <v>0.29328464000000004</v>
          </cell>
        </row>
        <row r="36">
          <cell r="A36" t="str">
            <v>BID 1021</v>
          </cell>
          <cell r="B36">
            <v>0</v>
          </cell>
          <cell r="E36">
            <v>0.27867512999999999</v>
          </cell>
          <cell r="F36">
            <v>0.27867512999999999</v>
          </cell>
          <cell r="G36">
            <v>0.27867512999999999</v>
          </cell>
        </row>
        <row r="37">
          <cell r="A37" t="str">
            <v>BID 1031</v>
          </cell>
          <cell r="B37">
            <v>0</v>
          </cell>
          <cell r="D37">
            <v>10.88537764</v>
          </cell>
          <cell r="F37">
            <v>10.88537764</v>
          </cell>
          <cell r="G37">
            <v>10.88537764</v>
          </cell>
        </row>
        <row r="38">
          <cell r="A38" t="str">
            <v>BID 1034</v>
          </cell>
          <cell r="C38">
            <v>2.8477344069999999</v>
          </cell>
          <cell r="E38">
            <v>2.8477344069999999</v>
          </cell>
          <cell r="F38">
            <v>5.6954688139999998</v>
          </cell>
          <cell r="G38">
            <v>5.6954688139999998</v>
          </cell>
        </row>
        <row r="39">
          <cell r="A39" t="str">
            <v>BID 1059</v>
          </cell>
          <cell r="B39">
            <v>0</v>
          </cell>
          <cell r="D39">
            <v>2.77334076</v>
          </cell>
          <cell r="F39">
            <v>2.77334076</v>
          </cell>
          <cell r="G39">
            <v>2.77334076</v>
          </cell>
        </row>
        <row r="40">
          <cell r="A40" t="str">
            <v>BID 1060</v>
          </cell>
          <cell r="B40">
            <v>0</v>
          </cell>
          <cell r="D40">
            <v>1.0619026999999999</v>
          </cell>
          <cell r="F40">
            <v>1.0619026999999999</v>
          </cell>
          <cell r="G40">
            <v>1.0619026999999999</v>
          </cell>
        </row>
        <row r="41">
          <cell r="A41" t="str">
            <v>BID 1068</v>
          </cell>
          <cell r="B41">
            <v>0</v>
          </cell>
          <cell r="E41">
            <v>1.5103818200000001</v>
          </cell>
          <cell r="F41">
            <v>1.5103818200000001</v>
          </cell>
          <cell r="G41">
            <v>1.5103818200000001</v>
          </cell>
        </row>
        <row r="42">
          <cell r="A42" t="str">
            <v>BID 1082</v>
          </cell>
          <cell r="B42">
            <v>5.6778839999999997E-2</v>
          </cell>
          <cell r="D42">
            <v>5.6778839999999997E-2</v>
          </cell>
          <cell r="F42">
            <v>0.11355767999999999</v>
          </cell>
          <cell r="G42">
            <v>5.6778839999999997E-2</v>
          </cell>
        </row>
        <row r="43">
          <cell r="A43" t="str">
            <v>BID 1111</v>
          </cell>
          <cell r="C43">
            <v>0.18407825</v>
          </cell>
          <cell r="E43">
            <v>0.18407825</v>
          </cell>
          <cell r="F43">
            <v>0.3681565</v>
          </cell>
          <cell r="G43">
            <v>0.3681565</v>
          </cell>
        </row>
        <row r="44">
          <cell r="A44" t="str">
            <v>BID 1118</v>
          </cell>
          <cell r="B44">
            <v>0</v>
          </cell>
          <cell r="D44">
            <v>0</v>
          </cell>
          <cell r="F44">
            <v>0</v>
          </cell>
          <cell r="G44">
            <v>0</v>
          </cell>
        </row>
        <row r="45">
          <cell r="A45" t="str">
            <v>BID 1133</v>
          </cell>
          <cell r="B45">
            <v>4.5727879999999999E-2</v>
          </cell>
          <cell r="D45">
            <v>4.5727879999999999E-2</v>
          </cell>
          <cell r="F45">
            <v>9.1455759999999997E-2</v>
          </cell>
          <cell r="G45">
            <v>4.5727879999999999E-2</v>
          </cell>
        </row>
        <row r="46">
          <cell r="A46" t="str">
            <v>BID 1134</v>
          </cell>
          <cell r="C46">
            <v>0</v>
          </cell>
          <cell r="E46">
            <v>0.21622211999999999</v>
          </cell>
          <cell r="F46">
            <v>0.21622211999999999</v>
          </cell>
          <cell r="G46">
            <v>0.21622211999999999</v>
          </cell>
        </row>
        <row r="47">
          <cell r="A47" t="str">
            <v>BID 1164</v>
          </cell>
          <cell r="C47">
            <v>0</v>
          </cell>
          <cell r="E47">
            <v>1.2008643999999999</v>
          </cell>
          <cell r="F47">
            <v>1.2008643999999999</v>
          </cell>
          <cell r="G47">
            <v>1.2008643999999999</v>
          </cell>
        </row>
        <row r="48">
          <cell r="A48" t="str">
            <v>BID 1192</v>
          </cell>
          <cell r="B48">
            <v>0.45357283000000004</v>
          </cell>
          <cell r="E48">
            <v>0.45357283000000004</v>
          </cell>
          <cell r="F48">
            <v>0.90714566000000008</v>
          </cell>
          <cell r="G48">
            <v>0.45357283000000004</v>
          </cell>
        </row>
        <row r="49">
          <cell r="A49" t="str">
            <v>BID 1193</v>
          </cell>
          <cell r="B49">
            <v>0</v>
          </cell>
          <cell r="E49">
            <v>0.73677643000000004</v>
          </cell>
          <cell r="F49">
            <v>0.73677643000000004</v>
          </cell>
          <cell r="G49">
            <v>0.73677643000000004</v>
          </cell>
        </row>
        <row r="50">
          <cell r="A50" t="str">
            <v>BID 1201</v>
          </cell>
          <cell r="C50">
            <v>1.9349916999999999</v>
          </cell>
          <cell r="E50">
            <v>1.9349916999999999</v>
          </cell>
          <cell r="F50">
            <v>3.8699833999999997</v>
          </cell>
          <cell r="G50">
            <v>3.8699833999999997</v>
          </cell>
        </row>
        <row r="51">
          <cell r="A51" t="str">
            <v>BID 1206</v>
          </cell>
          <cell r="B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BID 1279</v>
          </cell>
          <cell r="C52">
            <v>0</v>
          </cell>
          <cell r="E52">
            <v>1.1545450000000001E-2</v>
          </cell>
          <cell r="F52">
            <v>1.1545450000000001E-2</v>
          </cell>
          <cell r="G52">
            <v>1.1545450000000001E-2</v>
          </cell>
        </row>
        <row r="53">
          <cell r="A53" t="str">
            <v>BID 1287</v>
          </cell>
          <cell r="B53">
            <v>0</v>
          </cell>
          <cell r="D53">
            <v>0</v>
          </cell>
          <cell r="F53">
            <v>0</v>
          </cell>
          <cell r="G53">
            <v>0</v>
          </cell>
        </row>
        <row r="54">
          <cell r="A54" t="str">
            <v>BID 1295</v>
          </cell>
          <cell r="B54">
            <v>0</v>
          </cell>
          <cell r="D54">
            <v>0</v>
          </cell>
          <cell r="F54">
            <v>0</v>
          </cell>
          <cell r="G54">
            <v>0</v>
          </cell>
        </row>
        <row r="55">
          <cell r="A55" t="str">
            <v>BID 1307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BID 1324</v>
          </cell>
          <cell r="C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BID 1325</v>
          </cell>
          <cell r="C57">
            <v>1.204991E-2</v>
          </cell>
          <cell r="E57">
            <v>1.204991E-2</v>
          </cell>
          <cell r="F57">
            <v>2.4099820000000001E-2</v>
          </cell>
          <cell r="G57">
            <v>2.4099820000000001E-2</v>
          </cell>
        </row>
        <row r="58">
          <cell r="A58" t="str">
            <v>BID 1341</v>
          </cell>
          <cell r="B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BID 1353</v>
          </cell>
          <cell r="B59">
            <v>0.91604865000000002</v>
          </cell>
          <cell r="F59">
            <v>0.91604865000000002</v>
          </cell>
          <cell r="G59">
            <v>0</v>
          </cell>
        </row>
        <row r="60">
          <cell r="A60" t="str">
            <v>BID 142</v>
          </cell>
          <cell r="C60">
            <v>2.4657793343312</v>
          </cell>
          <cell r="E60">
            <v>2.07613488685447</v>
          </cell>
          <cell r="F60">
            <v>4.54191422118567</v>
          </cell>
          <cell r="G60">
            <v>4.54191422118567</v>
          </cell>
        </row>
        <row r="61">
          <cell r="A61" t="str">
            <v>BID 1452</v>
          </cell>
          <cell r="B61">
            <v>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BID 1517</v>
          </cell>
          <cell r="B62">
            <v>0</v>
          </cell>
          <cell r="D62">
            <v>0</v>
          </cell>
          <cell r="F62">
            <v>0</v>
          </cell>
          <cell r="G62">
            <v>0</v>
          </cell>
        </row>
        <row r="63">
          <cell r="A63" t="str">
            <v>BID 165</v>
          </cell>
          <cell r="B63">
            <v>1.73329530984484</v>
          </cell>
          <cell r="D63">
            <v>1.60613356783054</v>
          </cell>
          <cell r="F63">
            <v>3.3394288776753802</v>
          </cell>
          <cell r="G63">
            <v>1.60613356783054</v>
          </cell>
        </row>
        <row r="64">
          <cell r="A64" t="str">
            <v>BID 206</v>
          </cell>
          <cell r="B64">
            <v>3.9745548673421198</v>
          </cell>
          <cell r="D64">
            <v>3.9745548673421198</v>
          </cell>
          <cell r="F64">
            <v>7.9491097346842396</v>
          </cell>
          <cell r="G64">
            <v>3.9745548673421198</v>
          </cell>
        </row>
        <row r="65">
          <cell r="A65" t="str">
            <v>BID 214</v>
          </cell>
          <cell r="B65">
            <v>1.1287616240291201</v>
          </cell>
          <cell r="D65">
            <v>1.1287616240291201</v>
          </cell>
          <cell r="F65">
            <v>2.2575232480582401</v>
          </cell>
          <cell r="G65">
            <v>1.1287616240291201</v>
          </cell>
        </row>
        <row r="66">
          <cell r="A66" t="str">
            <v>BID 4</v>
          </cell>
          <cell r="B66">
            <v>7.1192524790236501E-3</v>
          </cell>
          <cell r="D66">
            <v>7.1192524790236501E-3</v>
          </cell>
          <cell r="F66">
            <v>1.42385049580473E-2</v>
          </cell>
          <cell r="G66">
            <v>7.1192524790236501E-3</v>
          </cell>
        </row>
        <row r="67">
          <cell r="A67" t="str">
            <v>BID 495</v>
          </cell>
          <cell r="B67">
            <v>1.41095171132895</v>
          </cell>
          <cell r="E67">
            <v>1.4639488061813601</v>
          </cell>
          <cell r="F67">
            <v>2.8749005175103104</v>
          </cell>
          <cell r="G67">
            <v>1.4639488061813601</v>
          </cell>
        </row>
        <row r="68">
          <cell r="A68" t="str">
            <v>BID 504</v>
          </cell>
          <cell r="B68">
            <v>3.6933299999999999E-3</v>
          </cell>
          <cell r="D68">
            <v>3.6933299999999999E-3</v>
          </cell>
          <cell r="F68">
            <v>7.3866599999999998E-3</v>
          </cell>
          <cell r="G68">
            <v>3.6933299999999999E-3</v>
          </cell>
        </row>
        <row r="69">
          <cell r="A69" t="str">
            <v>BID 514</v>
          </cell>
          <cell r="B69">
            <v>4.1075199999999999E-2</v>
          </cell>
          <cell r="D69">
            <v>4.1075199999999999E-2</v>
          </cell>
          <cell r="F69">
            <v>8.2150399999999998E-2</v>
          </cell>
          <cell r="G69">
            <v>4.1075199999999999E-2</v>
          </cell>
        </row>
        <row r="70">
          <cell r="A70" t="str">
            <v>BID 515</v>
          </cell>
          <cell r="B70">
            <v>1.6887288936939899</v>
          </cell>
          <cell r="E70">
            <v>1.6887288936939899</v>
          </cell>
          <cell r="F70">
            <v>3.3774577873879799</v>
          </cell>
          <cell r="G70">
            <v>1.6887288936939899</v>
          </cell>
        </row>
        <row r="71">
          <cell r="A71" t="str">
            <v>BID 516</v>
          </cell>
          <cell r="B71">
            <v>1.34906432747806</v>
          </cell>
          <cell r="E71">
            <v>1.34906432747806</v>
          </cell>
          <cell r="F71">
            <v>2.6981286549561201</v>
          </cell>
          <cell r="G71">
            <v>1.34906432747806</v>
          </cell>
        </row>
        <row r="72">
          <cell r="A72" t="str">
            <v>BID 528</v>
          </cell>
          <cell r="B72">
            <v>0.74551987861109592</v>
          </cell>
          <cell r="E72">
            <v>0.74551987861109592</v>
          </cell>
          <cell r="F72">
            <v>1.4910397572221918</v>
          </cell>
          <cell r="G72">
            <v>0.74551987861109592</v>
          </cell>
        </row>
        <row r="73">
          <cell r="A73" t="str">
            <v>BID 545</v>
          </cell>
          <cell r="C73">
            <v>1.91737319838552</v>
          </cell>
          <cell r="E73">
            <v>1.91737319838552</v>
          </cell>
          <cell r="F73">
            <v>3.83474639677104</v>
          </cell>
          <cell r="G73">
            <v>3.83474639677104</v>
          </cell>
        </row>
        <row r="74">
          <cell r="A74" t="str">
            <v>BID 553</v>
          </cell>
          <cell r="B74">
            <v>0.132743829575205</v>
          </cell>
          <cell r="D74">
            <v>0.132743829575205</v>
          </cell>
          <cell r="F74">
            <v>0.26548765915041</v>
          </cell>
          <cell r="G74">
            <v>0.132743829575205</v>
          </cell>
        </row>
        <row r="75">
          <cell r="A75" t="str">
            <v>BID 555</v>
          </cell>
          <cell r="C75">
            <v>9.9767981951966096</v>
          </cell>
          <cell r="E75">
            <v>9.9767981951966096</v>
          </cell>
          <cell r="F75">
            <v>19.953596390393219</v>
          </cell>
          <cell r="G75">
            <v>19.953596390393219</v>
          </cell>
        </row>
        <row r="76">
          <cell r="A76" t="str">
            <v>BID 583</v>
          </cell>
          <cell r="C76">
            <v>9.3653587235153797</v>
          </cell>
          <cell r="E76">
            <v>9.3653587235153797</v>
          </cell>
          <cell r="F76">
            <v>18.730717447030759</v>
          </cell>
          <cell r="G76">
            <v>18.730717447030759</v>
          </cell>
        </row>
        <row r="77">
          <cell r="A77" t="str">
            <v>BID 618</v>
          </cell>
          <cell r="B77">
            <v>1.7754893332961599</v>
          </cell>
          <cell r="E77">
            <v>1.7754893332961599</v>
          </cell>
          <cell r="F77">
            <v>3.5509786665923198</v>
          </cell>
          <cell r="G77">
            <v>1.7754893332961599</v>
          </cell>
        </row>
        <row r="78">
          <cell r="A78" t="str">
            <v>BID 619</v>
          </cell>
          <cell r="B78">
            <v>13.514464843566701</v>
          </cell>
          <cell r="E78">
            <v>13.514464843566701</v>
          </cell>
          <cell r="F78">
            <v>27.028929687133402</v>
          </cell>
          <cell r="G78">
            <v>13.514464843566701</v>
          </cell>
        </row>
        <row r="79">
          <cell r="A79" t="str">
            <v>BID 621</v>
          </cell>
          <cell r="B79">
            <v>2.1258153484699602</v>
          </cell>
          <cell r="D79">
            <v>2.1258153484699602</v>
          </cell>
          <cell r="F79">
            <v>4.2516306969399205</v>
          </cell>
          <cell r="G79">
            <v>2.1258153484699602</v>
          </cell>
        </row>
        <row r="80">
          <cell r="A80" t="str">
            <v>BID 633</v>
          </cell>
          <cell r="C80">
            <v>11.8148643157427</v>
          </cell>
          <cell r="E80">
            <v>11.8148643157427</v>
          </cell>
          <cell r="F80">
            <v>23.629728631485399</v>
          </cell>
          <cell r="G80">
            <v>23.629728631485399</v>
          </cell>
        </row>
        <row r="81">
          <cell r="A81" t="str">
            <v>BID 643</v>
          </cell>
          <cell r="C81">
            <v>1.0696973688663001</v>
          </cell>
          <cell r="E81">
            <v>1.0696973688663001</v>
          </cell>
          <cell r="F81">
            <v>2.1393947377326001</v>
          </cell>
          <cell r="G81">
            <v>2.1393947377326001</v>
          </cell>
        </row>
        <row r="82">
          <cell r="A82" t="str">
            <v>BID 661</v>
          </cell>
          <cell r="B82">
            <v>0.41505735999999999</v>
          </cell>
          <cell r="E82">
            <v>0.41505735999999999</v>
          </cell>
          <cell r="F82">
            <v>0.83011471999999997</v>
          </cell>
          <cell r="G82">
            <v>0.41505735999999999</v>
          </cell>
        </row>
        <row r="83">
          <cell r="A83" t="str">
            <v>BID 682</v>
          </cell>
          <cell r="C83">
            <v>10.361278159944899</v>
          </cell>
          <cell r="E83">
            <v>10.361278159944899</v>
          </cell>
          <cell r="F83">
            <v>20.722556319889797</v>
          </cell>
          <cell r="G83">
            <v>20.722556319889797</v>
          </cell>
        </row>
        <row r="84">
          <cell r="A84" t="str">
            <v>BID 684</v>
          </cell>
          <cell r="C84">
            <v>0.12365146539531301</v>
          </cell>
          <cell r="E84">
            <v>0.12365146539531301</v>
          </cell>
          <cell r="F84">
            <v>0.24730293079062601</v>
          </cell>
          <cell r="G84">
            <v>0.24730293079062601</v>
          </cell>
        </row>
        <row r="85">
          <cell r="A85" t="str">
            <v>BID 718</v>
          </cell>
          <cell r="B85">
            <v>0.56482353000000007</v>
          </cell>
          <cell r="E85">
            <v>0.56482353000000007</v>
          </cell>
          <cell r="F85">
            <v>1.1296470600000001</v>
          </cell>
          <cell r="G85">
            <v>0.56482353000000007</v>
          </cell>
        </row>
        <row r="86">
          <cell r="A86" t="str">
            <v>BID 733</v>
          </cell>
          <cell r="C86">
            <v>12.491399556693901</v>
          </cell>
          <cell r="E86">
            <v>12.491399556693901</v>
          </cell>
          <cell r="F86">
            <v>24.982799113387802</v>
          </cell>
          <cell r="G86">
            <v>24.982799113387802</v>
          </cell>
        </row>
        <row r="87">
          <cell r="A87" t="str">
            <v>BID 734</v>
          </cell>
          <cell r="C87">
            <v>14.523006059586502</v>
          </cell>
          <cell r="E87">
            <v>14.523006059586502</v>
          </cell>
          <cell r="F87">
            <v>29.046012119173003</v>
          </cell>
          <cell r="G87">
            <v>29.046012119173003</v>
          </cell>
        </row>
        <row r="88">
          <cell r="A88" t="str">
            <v>BID 740</v>
          </cell>
          <cell r="B88">
            <v>0.7781336877811571</v>
          </cell>
          <cell r="D88">
            <v>0.7781336877811571</v>
          </cell>
          <cell r="F88">
            <v>1.5562673755623142</v>
          </cell>
          <cell r="G88">
            <v>0.7781336877811571</v>
          </cell>
        </row>
        <row r="89">
          <cell r="A89" t="str">
            <v>BID 760</v>
          </cell>
          <cell r="B89">
            <v>2.30887738145403</v>
          </cell>
          <cell r="D89">
            <v>2.30887738145403</v>
          </cell>
          <cell r="F89">
            <v>4.61775476290806</v>
          </cell>
          <cell r="G89">
            <v>2.30887738145403</v>
          </cell>
        </row>
        <row r="90">
          <cell r="A90" t="str">
            <v>BID 768</v>
          </cell>
          <cell r="B90">
            <v>0.18951530329260699</v>
          </cell>
          <cell r="E90">
            <v>0.18951530329260699</v>
          </cell>
          <cell r="F90">
            <v>0.37903060658521398</v>
          </cell>
          <cell r="G90">
            <v>0.18951530329260699</v>
          </cell>
        </row>
        <row r="91">
          <cell r="A91" t="str">
            <v>BID 795</v>
          </cell>
          <cell r="B91">
            <v>13.008687206916601</v>
          </cell>
          <cell r="E91">
            <v>13.008687206916601</v>
          </cell>
          <cell r="F91">
            <v>26.017374413833203</v>
          </cell>
          <cell r="G91">
            <v>13.008687206916601</v>
          </cell>
        </row>
        <row r="92">
          <cell r="A92" t="str">
            <v>BID 797</v>
          </cell>
          <cell r="B92">
            <v>7.0170631624963704</v>
          </cell>
          <cell r="E92">
            <v>7.0170631624963704</v>
          </cell>
          <cell r="F92">
            <v>14.034126324992741</v>
          </cell>
          <cell r="G92">
            <v>7.0170631624963704</v>
          </cell>
        </row>
        <row r="93">
          <cell r="A93" t="str">
            <v>BID 798</v>
          </cell>
          <cell r="B93">
            <v>1.85413752427472</v>
          </cell>
          <cell r="E93">
            <v>1.85413752427472</v>
          </cell>
          <cell r="F93">
            <v>3.70827504854944</v>
          </cell>
          <cell r="G93">
            <v>1.85413752427472</v>
          </cell>
        </row>
        <row r="94">
          <cell r="A94" t="str">
            <v>BID 802</v>
          </cell>
          <cell r="B94">
            <v>3.3495915105276901</v>
          </cell>
          <cell r="E94">
            <v>3.3495915105276901</v>
          </cell>
          <cell r="F94">
            <v>6.6991830210553802</v>
          </cell>
          <cell r="G94">
            <v>3.3495915105276901</v>
          </cell>
        </row>
        <row r="95">
          <cell r="A95" t="str">
            <v>BID 816</v>
          </cell>
          <cell r="C95">
            <v>4.3544272538690603</v>
          </cell>
          <cell r="E95">
            <v>4.3544272538690603</v>
          </cell>
          <cell r="F95">
            <v>8.7088545077381205</v>
          </cell>
          <cell r="G95">
            <v>8.7088545077381205</v>
          </cell>
        </row>
        <row r="96">
          <cell r="A96" t="str">
            <v>BID 826</v>
          </cell>
          <cell r="B96">
            <v>1.9876778936767301</v>
          </cell>
          <cell r="D96">
            <v>1.9876778936767301</v>
          </cell>
          <cell r="F96">
            <v>3.9753557873534602</v>
          </cell>
          <cell r="G96">
            <v>1.9876778936767301</v>
          </cell>
        </row>
        <row r="97">
          <cell r="A97" t="str">
            <v>BID 830</v>
          </cell>
          <cell r="C97">
            <v>0</v>
          </cell>
          <cell r="E97">
            <v>4.9121392839582896</v>
          </cell>
          <cell r="F97">
            <v>4.9121392839582896</v>
          </cell>
          <cell r="G97">
            <v>4.9121392839582896</v>
          </cell>
        </row>
        <row r="98">
          <cell r="A98" t="str">
            <v>BID 845</v>
          </cell>
          <cell r="C98">
            <v>13.488017599869101</v>
          </cell>
          <cell r="E98">
            <v>13.488017599869101</v>
          </cell>
          <cell r="F98">
            <v>26.976035199738202</v>
          </cell>
          <cell r="G98">
            <v>26.976035199738202</v>
          </cell>
        </row>
        <row r="99">
          <cell r="A99" t="str">
            <v>BID 855</v>
          </cell>
          <cell r="B99">
            <v>0.84320547999999995</v>
          </cell>
          <cell r="D99">
            <v>0.84320547999999995</v>
          </cell>
          <cell r="F99">
            <v>1.6864109599999999</v>
          </cell>
          <cell r="G99">
            <v>0.84320547999999995</v>
          </cell>
        </row>
        <row r="100">
          <cell r="A100" t="str">
            <v>BID 857</v>
          </cell>
          <cell r="C100">
            <v>7.8976586637184898</v>
          </cell>
          <cell r="E100">
            <v>7.8976586637184898</v>
          </cell>
          <cell r="F100">
            <v>15.79531732743698</v>
          </cell>
          <cell r="G100">
            <v>15.79531732743698</v>
          </cell>
        </row>
        <row r="101">
          <cell r="A101" t="str">
            <v>BID 863</v>
          </cell>
          <cell r="C101">
            <v>2.1218089999999998E-2</v>
          </cell>
          <cell r="E101">
            <v>2.1218089999999998E-2</v>
          </cell>
          <cell r="F101">
            <v>4.2436179999999997E-2</v>
          </cell>
          <cell r="G101">
            <v>4.2436179999999997E-2</v>
          </cell>
        </row>
        <row r="102">
          <cell r="A102" t="str">
            <v>BID 865</v>
          </cell>
          <cell r="C102">
            <v>36.984537611899299</v>
          </cell>
          <cell r="E102">
            <v>36.984537611899299</v>
          </cell>
          <cell r="F102">
            <v>73.969075223798598</v>
          </cell>
          <cell r="G102">
            <v>73.969075223798598</v>
          </cell>
        </row>
        <row r="103">
          <cell r="A103" t="str">
            <v>BID 867</v>
          </cell>
          <cell r="C103">
            <v>0.47034197999999999</v>
          </cell>
          <cell r="E103">
            <v>0.47034197999999999</v>
          </cell>
          <cell r="F103">
            <v>0.94068395999999999</v>
          </cell>
          <cell r="G103">
            <v>0.94068395999999999</v>
          </cell>
        </row>
        <row r="104">
          <cell r="A104" t="str">
            <v>BID 871</v>
          </cell>
          <cell r="C104">
            <v>13.547736823372</v>
          </cell>
          <cell r="E104">
            <v>13.547736823372</v>
          </cell>
          <cell r="F104">
            <v>27.095473646744001</v>
          </cell>
          <cell r="G104">
            <v>27.095473646744001</v>
          </cell>
        </row>
        <row r="105">
          <cell r="A105" t="str">
            <v>BID 899</v>
          </cell>
          <cell r="B105">
            <v>4.4783059004772898</v>
          </cell>
          <cell r="E105">
            <v>4.4783059004772898</v>
          </cell>
          <cell r="F105">
            <v>8.9566118009545796</v>
          </cell>
          <cell r="G105">
            <v>4.4783059004772898</v>
          </cell>
        </row>
        <row r="106">
          <cell r="A106" t="str">
            <v>BID 907</v>
          </cell>
          <cell r="B106">
            <v>0.64739437</v>
          </cell>
          <cell r="E106">
            <v>0.64739437</v>
          </cell>
          <cell r="F106">
            <v>1.29478874</v>
          </cell>
          <cell r="G106">
            <v>0.64739437</v>
          </cell>
        </row>
        <row r="107">
          <cell r="A107" t="str">
            <v>BID 925</v>
          </cell>
          <cell r="C107">
            <v>0.47286607000000003</v>
          </cell>
          <cell r="E107">
            <v>0.47286607000000003</v>
          </cell>
          <cell r="F107">
            <v>0.94573214000000005</v>
          </cell>
          <cell r="G107">
            <v>0.94573214000000005</v>
          </cell>
        </row>
        <row r="108">
          <cell r="A108" t="str">
            <v>BID 925/OC</v>
          </cell>
          <cell r="B108">
            <v>0.55174257999999998</v>
          </cell>
          <cell r="E108">
            <v>0.55174257999999998</v>
          </cell>
          <cell r="F108">
            <v>1.10348516</v>
          </cell>
          <cell r="G108">
            <v>0.55174257999999998</v>
          </cell>
        </row>
        <row r="109">
          <cell r="A109" t="str">
            <v>BID 932</v>
          </cell>
          <cell r="C109">
            <v>0.9375</v>
          </cell>
          <cell r="E109">
            <v>0.9375</v>
          </cell>
          <cell r="F109">
            <v>1.875</v>
          </cell>
          <cell r="G109">
            <v>1.875</v>
          </cell>
        </row>
        <row r="110">
          <cell r="A110" t="str">
            <v>BID 940</v>
          </cell>
          <cell r="B110">
            <v>0</v>
          </cell>
          <cell r="D110">
            <v>1.5482650500000001</v>
          </cell>
          <cell r="F110">
            <v>1.5482650500000001</v>
          </cell>
          <cell r="G110">
            <v>1.5482650500000001</v>
          </cell>
        </row>
        <row r="111">
          <cell r="A111" t="str">
            <v>BID 961</v>
          </cell>
          <cell r="C111">
            <v>15.962</v>
          </cell>
          <cell r="E111">
            <v>15.962</v>
          </cell>
          <cell r="F111">
            <v>31.923999999999999</v>
          </cell>
          <cell r="G111">
            <v>31.923999999999999</v>
          </cell>
        </row>
        <row r="112">
          <cell r="A112" t="str">
            <v>BID 962</v>
          </cell>
          <cell r="B112">
            <v>1.3875016200000001</v>
          </cell>
          <cell r="D112">
            <v>1.3875016200000001</v>
          </cell>
          <cell r="F112">
            <v>2.7750032400000002</v>
          </cell>
          <cell r="G112">
            <v>1.3875016200000001</v>
          </cell>
        </row>
        <row r="113">
          <cell r="A113" t="str">
            <v>BID 979</v>
          </cell>
          <cell r="B113">
            <v>11.587047269999999</v>
          </cell>
          <cell r="D113">
            <v>11.587047269999999</v>
          </cell>
          <cell r="F113">
            <v>23.174094539999999</v>
          </cell>
          <cell r="G113">
            <v>11.587047269999999</v>
          </cell>
        </row>
        <row r="114">
          <cell r="A114" t="str">
            <v>BID 989</v>
          </cell>
          <cell r="B114">
            <v>0.85717558999999999</v>
          </cell>
          <cell r="E114">
            <v>0.85717558999999999</v>
          </cell>
          <cell r="F114">
            <v>1.71435118</v>
          </cell>
          <cell r="G114">
            <v>0.85717558999999999</v>
          </cell>
        </row>
        <row r="115">
          <cell r="A115" t="str">
            <v>BID 996</v>
          </cell>
          <cell r="B115">
            <v>0</v>
          </cell>
          <cell r="E115">
            <v>0.32831317999999998</v>
          </cell>
          <cell r="F115">
            <v>0.32831317999999998</v>
          </cell>
          <cell r="G115">
            <v>0.32831317999999998</v>
          </cell>
        </row>
        <row r="116">
          <cell r="A116" t="str">
            <v>BID CBA</v>
          </cell>
          <cell r="C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BIHD</v>
          </cell>
          <cell r="B117">
            <v>0.48943973653498501</v>
          </cell>
          <cell r="C117">
            <v>0.48943973653498501</v>
          </cell>
          <cell r="D117">
            <v>0.32629315768999001</v>
          </cell>
          <cell r="E117">
            <v>0.65258631537998002</v>
          </cell>
          <cell r="F117">
            <v>1.9577589461399401</v>
          </cell>
          <cell r="G117">
            <v>1.4683192096049551</v>
          </cell>
        </row>
        <row r="118">
          <cell r="A118" t="str">
            <v>BIRF 302</v>
          </cell>
          <cell r="C118">
            <v>0.13857376999999999</v>
          </cell>
          <cell r="E118">
            <v>0.13857376999999999</v>
          </cell>
          <cell r="F118">
            <v>0.27714753999999997</v>
          </cell>
          <cell r="G118">
            <v>0.27714753999999997</v>
          </cell>
        </row>
        <row r="119">
          <cell r="A119" t="str">
            <v>BIRF 3280</v>
          </cell>
          <cell r="C119">
            <v>8.4093992199999992</v>
          </cell>
          <cell r="E119">
            <v>8.4093992199999992</v>
          </cell>
          <cell r="F119">
            <v>16.818798439999998</v>
          </cell>
          <cell r="G119">
            <v>16.818798439999998</v>
          </cell>
        </row>
        <row r="120">
          <cell r="A120" t="str">
            <v>BIRF 3281</v>
          </cell>
          <cell r="C120">
            <v>1.6711899400000001</v>
          </cell>
          <cell r="E120">
            <v>1.6711899400000001</v>
          </cell>
          <cell r="F120">
            <v>3.3423798800000002</v>
          </cell>
          <cell r="G120">
            <v>3.3423798800000002</v>
          </cell>
        </row>
        <row r="121">
          <cell r="A121" t="str">
            <v>BIRF 3291</v>
          </cell>
          <cell r="B121">
            <v>12.5</v>
          </cell>
          <cell r="E121">
            <v>12.5</v>
          </cell>
          <cell r="F121">
            <v>25</v>
          </cell>
          <cell r="G121">
            <v>12.5</v>
          </cell>
        </row>
        <row r="122">
          <cell r="A122" t="str">
            <v>BIRF 3292</v>
          </cell>
          <cell r="B122">
            <v>0.95935999999999999</v>
          </cell>
          <cell r="E122">
            <v>0.95935999999999999</v>
          </cell>
          <cell r="F122">
            <v>1.91872</v>
          </cell>
          <cell r="G122">
            <v>0.95935999999999999</v>
          </cell>
        </row>
        <row r="123">
          <cell r="A123" t="str">
            <v>BIRF 3297</v>
          </cell>
          <cell r="B123">
            <v>1.35653</v>
          </cell>
          <cell r="E123">
            <v>1.35653</v>
          </cell>
          <cell r="F123">
            <v>2.71306</v>
          </cell>
          <cell r="G123">
            <v>1.35653</v>
          </cell>
        </row>
        <row r="124">
          <cell r="A124" t="str">
            <v>BIRF 3362</v>
          </cell>
          <cell r="B124">
            <v>0.96</v>
          </cell>
          <cell r="E124">
            <v>0.96</v>
          </cell>
          <cell r="F124">
            <v>1.92</v>
          </cell>
          <cell r="G124">
            <v>0.96</v>
          </cell>
        </row>
        <row r="125">
          <cell r="A125" t="str">
            <v>BIRF 3394</v>
          </cell>
          <cell r="B125">
            <v>14.795</v>
          </cell>
          <cell r="E125">
            <v>15.365</v>
          </cell>
          <cell r="F125">
            <v>30.16</v>
          </cell>
          <cell r="G125">
            <v>15.365</v>
          </cell>
        </row>
        <row r="126">
          <cell r="A126" t="str">
            <v>BIRF 3460</v>
          </cell>
          <cell r="C126">
            <v>0.82952964000000007</v>
          </cell>
          <cell r="E126">
            <v>0.82952964000000007</v>
          </cell>
          <cell r="F126">
            <v>1.6590592800000001</v>
          </cell>
          <cell r="G126">
            <v>1.6590592800000001</v>
          </cell>
        </row>
        <row r="127">
          <cell r="A127" t="str">
            <v>BIRF 3520</v>
          </cell>
          <cell r="C127">
            <v>12.645</v>
          </cell>
          <cell r="E127">
            <v>13.125</v>
          </cell>
          <cell r="F127">
            <v>25.77</v>
          </cell>
          <cell r="G127">
            <v>25.77</v>
          </cell>
        </row>
        <row r="128">
          <cell r="A128" t="str">
            <v>BIRF 3521</v>
          </cell>
          <cell r="C128">
            <v>7.0343948100000002</v>
          </cell>
          <cell r="E128">
            <v>7.3043948099999998</v>
          </cell>
          <cell r="F128">
            <v>14.33878962</v>
          </cell>
          <cell r="G128">
            <v>14.33878962</v>
          </cell>
        </row>
        <row r="129">
          <cell r="A129" t="str">
            <v>BIRF 3555</v>
          </cell>
          <cell r="B129">
            <v>22.5</v>
          </cell>
          <cell r="E129">
            <v>22.5</v>
          </cell>
          <cell r="F129">
            <v>45</v>
          </cell>
          <cell r="G129">
            <v>22.5</v>
          </cell>
        </row>
        <row r="130">
          <cell r="A130" t="str">
            <v>BIRF 3556</v>
          </cell>
          <cell r="B130">
            <v>12.185</v>
          </cell>
          <cell r="D130">
            <v>12.645</v>
          </cell>
          <cell r="F130">
            <v>24.83</v>
          </cell>
          <cell r="G130">
            <v>12.645</v>
          </cell>
        </row>
        <row r="131">
          <cell r="A131" t="str">
            <v>BIRF 3558</v>
          </cell>
          <cell r="C131">
            <v>20</v>
          </cell>
          <cell r="E131">
            <v>20</v>
          </cell>
          <cell r="F131">
            <v>40</v>
          </cell>
          <cell r="G131">
            <v>40</v>
          </cell>
        </row>
        <row r="132">
          <cell r="A132" t="str">
            <v>BIRF 3611</v>
          </cell>
          <cell r="C132">
            <v>16.252800000000001</v>
          </cell>
          <cell r="E132">
            <v>16.252800000000001</v>
          </cell>
          <cell r="F132">
            <v>32.505600000000001</v>
          </cell>
          <cell r="G132">
            <v>32.505600000000001</v>
          </cell>
        </row>
        <row r="133">
          <cell r="A133" t="str">
            <v>BIRF 3643</v>
          </cell>
          <cell r="C133">
            <v>4.9463983899999997</v>
          </cell>
          <cell r="E133">
            <v>4.9463983899999997</v>
          </cell>
          <cell r="F133">
            <v>9.8927967799999994</v>
          </cell>
          <cell r="G133">
            <v>9.8927967799999994</v>
          </cell>
        </row>
        <row r="134">
          <cell r="A134" t="str">
            <v>BIRF 3709</v>
          </cell>
          <cell r="B134">
            <v>6.6467400000000003</v>
          </cell>
          <cell r="D134">
            <v>6.6467400000000003</v>
          </cell>
          <cell r="F134">
            <v>13.293480000000001</v>
          </cell>
          <cell r="G134">
            <v>6.6467400000000003</v>
          </cell>
        </row>
        <row r="135">
          <cell r="A135" t="str">
            <v>BIRF 3710</v>
          </cell>
          <cell r="B135">
            <v>0.34299999999999997</v>
          </cell>
          <cell r="E135">
            <v>0.34299999999999997</v>
          </cell>
          <cell r="F135">
            <v>0.68599999999999994</v>
          </cell>
          <cell r="G135">
            <v>0.34299999999999997</v>
          </cell>
        </row>
        <row r="136">
          <cell r="A136" t="str">
            <v>BIRF 3794</v>
          </cell>
          <cell r="C136">
            <v>8.1572432900000003</v>
          </cell>
          <cell r="E136">
            <v>8.1572432900000003</v>
          </cell>
          <cell r="F136">
            <v>16.314486580000001</v>
          </cell>
          <cell r="G136">
            <v>16.314486580000001</v>
          </cell>
        </row>
        <row r="137">
          <cell r="A137" t="str">
            <v>BIRF 3836</v>
          </cell>
          <cell r="B137">
            <v>15</v>
          </cell>
          <cell r="E137">
            <v>15</v>
          </cell>
          <cell r="F137">
            <v>30</v>
          </cell>
          <cell r="G137">
            <v>15</v>
          </cell>
        </row>
        <row r="138">
          <cell r="A138" t="str">
            <v>BIRF 3860</v>
          </cell>
          <cell r="C138">
            <v>8.1949729599999994</v>
          </cell>
          <cell r="E138">
            <v>8.1949729599999994</v>
          </cell>
          <cell r="F138">
            <v>16.389945919999999</v>
          </cell>
          <cell r="G138">
            <v>16.389945919999999</v>
          </cell>
        </row>
        <row r="139">
          <cell r="A139" t="str">
            <v>BIRF 3877</v>
          </cell>
          <cell r="C139">
            <v>10.394919479999999</v>
          </cell>
          <cell r="E139">
            <v>10.394919479999999</v>
          </cell>
          <cell r="F139">
            <v>20.789838959999997</v>
          </cell>
          <cell r="G139">
            <v>20.789838959999997</v>
          </cell>
        </row>
        <row r="140">
          <cell r="A140" t="str">
            <v>BIRF 3878</v>
          </cell>
          <cell r="B140">
            <v>25</v>
          </cell>
          <cell r="D140">
            <v>25</v>
          </cell>
          <cell r="F140">
            <v>50</v>
          </cell>
          <cell r="G140">
            <v>25</v>
          </cell>
        </row>
        <row r="141">
          <cell r="A141" t="str">
            <v>BIRF 3921</v>
          </cell>
          <cell r="C141">
            <v>5.4823690000000003</v>
          </cell>
          <cell r="E141">
            <v>5.4823690000000003</v>
          </cell>
          <cell r="F141">
            <v>10.964738000000001</v>
          </cell>
          <cell r="G141">
            <v>10.964738000000001</v>
          </cell>
        </row>
        <row r="142">
          <cell r="A142" t="str">
            <v>BIRF 3926</v>
          </cell>
          <cell r="B142">
            <v>27.777777659999998</v>
          </cell>
          <cell r="D142">
            <v>27.777777659999998</v>
          </cell>
          <cell r="F142">
            <v>55.555555319999996</v>
          </cell>
          <cell r="G142">
            <v>27.777777659999998</v>
          </cell>
        </row>
        <row r="143">
          <cell r="A143" t="str">
            <v>BIRF 3927</v>
          </cell>
          <cell r="C143">
            <v>1.3862619600000001</v>
          </cell>
          <cell r="E143">
            <v>1.3862619600000001</v>
          </cell>
          <cell r="F143">
            <v>2.7725239200000003</v>
          </cell>
          <cell r="G143">
            <v>2.7725239200000003</v>
          </cell>
        </row>
        <row r="144">
          <cell r="A144" t="str">
            <v>BIRF 3931</v>
          </cell>
          <cell r="B144">
            <v>3.7231199999999998</v>
          </cell>
          <cell r="E144">
            <v>3.7231199999999998</v>
          </cell>
          <cell r="F144">
            <v>7.4462399999999995</v>
          </cell>
          <cell r="G144">
            <v>3.7231199999999998</v>
          </cell>
        </row>
        <row r="145">
          <cell r="A145" t="str">
            <v>BIRF 3948</v>
          </cell>
          <cell r="B145">
            <v>0.49356957000000001</v>
          </cell>
          <cell r="E145">
            <v>0.49356957000000001</v>
          </cell>
          <cell r="F145">
            <v>0.98713914000000003</v>
          </cell>
          <cell r="G145">
            <v>0.49356957000000001</v>
          </cell>
        </row>
        <row r="146">
          <cell r="A146" t="str">
            <v>BIRF 3957</v>
          </cell>
          <cell r="B146">
            <v>8.4426269299999994</v>
          </cell>
          <cell r="D146">
            <v>8.4426269299999994</v>
          </cell>
          <cell r="F146">
            <v>16.885253859999999</v>
          </cell>
          <cell r="G146">
            <v>8.4426269299999994</v>
          </cell>
        </row>
        <row r="147">
          <cell r="A147" t="str">
            <v>BIRF 3958</v>
          </cell>
          <cell r="B147">
            <v>0.25867266</v>
          </cell>
          <cell r="D147">
            <v>0.25867266</v>
          </cell>
          <cell r="F147">
            <v>0.51734532</v>
          </cell>
          <cell r="G147">
            <v>0.25867266</v>
          </cell>
        </row>
        <row r="148">
          <cell r="A148" t="str">
            <v>BIRF 3960</v>
          </cell>
          <cell r="C148">
            <v>1.1284000000000001</v>
          </cell>
          <cell r="E148">
            <v>1.1284000000000001</v>
          </cell>
          <cell r="F148">
            <v>2.2568000000000001</v>
          </cell>
          <cell r="G148">
            <v>2.2568000000000001</v>
          </cell>
        </row>
        <row r="149">
          <cell r="A149" t="str">
            <v>BIRF 3971</v>
          </cell>
          <cell r="C149">
            <v>4.6400106299999999</v>
          </cell>
          <cell r="E149">
            <v>4.6400106299999999</v>
          </cell>
          <cell r="F149">
            <v>9.2800212599999998</v>
          </cell>
          <cell r="G149">
            <v>9.2800212599999998</v>
          </cell>
        </row>
        <row r="150">
          <cell r="A150" t="str">
            <v>BIRF 4002</v>
          </cell>
          <cell r="B150">
            <v>13.888888810000001</v>
          </cell>
          <cell r="E150">
            <v>13.888888810000001</v>
          </cell>
          <cell r="F150">
            <v>27.777777620000002</v>
          </cell>
          <cell r="G150">
            <v>13.888888810000001</v>
          </cell>
        </row>
        <row r="151">
          <cell r="A151" t="str">
            <v>BIRF 4003</v>
          </cell>
          <cell r="B151">
            <v>5</v>
          </cell>
          <cell r="D151">
            <v>5</v>
          </cell>
          <cell r="F151">
            <v>10</v>
          </cell>
          <cell r="G151">
            <v>5</v>
          </cell>
        </row>
        <row r="152">
          <cell r="A152" t="str">
            <v>BIRF 4004</v>
          </cell>
          <cell r="B152">
            <v>1.20150504</v>
          </cell>
          <cell r="D152">
            <v>1.20150504</v>
          </cell>
          <cell r="F152">
            <v>2.40301008</v>
          </cell>
          <cell r="G152">
            <v>1.20150504</v>
          </cell>
        </row>
        <row r="153">
          <cell r="A153" t="str">
            <v>BIRF 4085</v>
          </cell>
          <cell r="C153">
            <v>0.33469928999999998</v>
          </cell>
          <cell r="E153">
            <v>0.33469928999999998</v>
          </cell>
          <cell r="F153">
            <v>0.66939857999999997</v>
          </cell>
          <cell r="G153">
            <v>0.66939857999999997</v>
          </cell>
        </row>
        <row r="154">
          <cell r="A154" t="str">
            <v>BIRF 4093</v>
          </cell>
          <cell r="B154">
            <v>5.3610955699999989</v>
          </cell>
          <cell r="E154">
            <v>5.3610955699999989</v>
          </cell>
          <cell r="F154">
            <v>10.722191139999998</v>
          </cell>
          <cell r="G154">
            <v>5.3610955699999989</v>
          </cell>
        </row>
        <row r="155">
          <cell r="A155" t="str">
            <v>BIRF 4116</v>
          </cell>
          <cell r="B155">
            <v>15</v>
          </cell>
          <cell r="D155">
            <v>15</v>
          </cell>
          <cell r="F155">
            <v>30</v>
          </cell>
          <cell r="G155">
            <v>15</v>
          </cell>
        </row>
        <row r="156">
          <cell r="A156" t="str">
            <v>BIRF 4117</v>
          </cell>
          <cell r="B156">
            <v>5.5631622699999994</v>
          </cell>
          <cell r="D156">
            <v>5.5631622699999994</v>
          </cell>
          <cell r="F156">
            <v>11.126324539999999</v>
          </cell>
          <cell r="G156">
            <v>5.5631622699999994</v>
          </cell>
        </row>
        <row r="157">
          <cell r="A157" t="str">
            <v>BIRF 4131</v>
          </cell>
          <cell r="C157">
            <v>1</v>
          </cell>
          <cell r="E157">
            <v>1</v>
          </cell>
          <cell r="F157">
            <v>2</v>
          </cell>
          <cell r="G157">
            <v>2</v>
          </cell>
        </row>
        <row r="158">
          <cell r="A158" t="str">
            <v>BIRF 4150</v>
          </cell>
          <cell r="B158">
            <v>0.96705050999999997</v>
          </cell>
          <cell r="E158">
            <v>0.96705050999999997</v>
          </cell>
          <cell r="F158">
            <v>1.9341010199999999</v>
          </cell>
          <cell r="G158">
            <v>0.96705050999999997</v>
          </cell>
        </row>
        <row r="159">
          <cell r="A159" t="str">
            <v>BIRF 4163</v>
          </cell>
          <cell r="C159">
            <v>5.3479965599999995</v>
          </cell>
          <cell r="E159">
            <v>5.3479965599999995</v>
          </cell>
          <cell r="F159">
            <v>10.695993119999999</v>
          </cell>
          <cell r="G159">
            <v>10.695993119999999</v>
          </cell>
        </row>
        <row r="160">
          <cell r="A160" t="str">
            <v>BIRF 4164</v>
          </cell>
          <cell r="B160">
            <v>4.0909203600000001</v>
          </cell>
          <cell r="D160">
            <v>4.0909203600000001</v>
          </cell>
          <cell r="F160">
            <v>8.1818407200000003</v>
          </cell>
          <cell r="G160">
            <v>4.0909203600000001</v>
          </cell>
        </row>
        <row r="161">
          <cell r="A161" t="str">
            <v>BIRF 4168</v>
          </cell>
          <cell r="C161">
            <v>0.74911676999999999</v>
          </cell>
          <cell r="E161">
            <v>0.74911676999999999</v>
          </cell>
          <cell r="F161">
            <v>1.49823354</v>
          </cell>
          <cell r="G161">
            <v>1.49823354</v>
          </cell>
        </row>
        <row r="162">
          <cell r="A162" t="str">
            <v>BIRF 4195</v>
          </cell>
          <cell r="B162">
            <v>9.9977800000000006</v>
          </cell>
          <cell r="E162">
            <v>9.9977800000000006</v>
          </cell>
          <cell r="F162">
            <v>19.995560000000001</v>
          </cell>
          <cell r="G162">
            <v>9.9977800000000006</v>
          </cell>
        </row>
        <row r="163">
          <cell r="A163" t="str">
            <v>BIRF 4212</v>
          </cell>
          <cell r="B163">
            <v>2.00987582</v>
          </cell>
          <cell r="E163">
            <v>2.00987582</v>
          </cell>
          <cell r="F163">
            <v>4.01975164</v>
          </cell>
          <cell r="G163">
            <v>2.00987582</v>
          </cell>
        </row>
        <row r="164">
          <cell r="A164" t="str">
            <v>BIRF 4218</v>
          </cell>
          <cell r="C164">
            <v>2.4998999999999998</v>
          </cell>
          <cell r="E164">
            <v>2.4998999999999998</v>
          </cell>
          <cell r="F164">
            <v>4.9997999999999996</v>
          </cell>
          <cell r="G164">
            <v>4.9997999999999996</v>
          </cell>
        </row>
        <row r="165">
          <cell r="A165" t="str">
            <v>BIRF 4219</v>
          </cell>
          <cell r="C165">
            <v>3.75</v>
          </cell>
          <cell r="E165">
            <v>3.75</v>
          </cell>
          <cell r="F165">
            <v>7.5</v>
          </cell>
          <cell r="G165">
            <v>7.5</v>
          </cell>
        </row>
        <row r="166">
          <cell r="A166" t="str">
            <v>BIRF 4220</v>
          </cell>
          <cell r="C166">
            <v>1.7499</v>
          </cell>
          <cell r="E166">
            <v>1.7499</v>
          </cell>
          <cell r="F166">
            <v>3.4998</v>
          </cell>
          <cell r="G166">
            <v>3.4998</v>
          </cell>
        </row>
        <row r="167">
          <cell r="A167" t="str">
            <v>BIRF 4221</v>
          </cell>
          <cell r="C167">
            <v>5</v>
          </cell>
          <cell r="E167">
            <v>5</v>
          </cell>
          <cell r="F167">
            <v>10</v>
          </cell>
          <cell r="G167">
            <v>10</v>
          </cell>
        </row>
        <row r="168">
          <cell r="A168" t="str">
            <v>BIRF 4273</v>
          </cell>
          <cell r="B168">
            <v>1.6701574099999998</v>
          </cell>
          <cell r="D168">
            <v>1.6701574099999998</v>
          </cell>
          <cell r="F168">
            <v>3.3403148199999997</v>
          </cell>
          <cell r="G168">
            <v>1.6701574099999998</v>
          </cell>
        </row>
        <row r="169">
          <cell r="A169" t="str">
            <v>BIRF 4281</v>
          </cell>
          <cell r="C169">
            <v>0.23712211</v>
          </cell>
          <cell r="E169">
            <v>0.23712211</v>
          </cell>
          <cell r="F169">
            <v>0.47424421999999999</v>
          </cell>
          <cell r="G169">
            <v>0.47424421999999999</v>
          </cell>
        </row>
        <row r="170">
          <cell r="A170" t="str">
            <v>BIRF 4282</v>
          </cell>
          <cell r="B170">
            <v>1.3681000000000001</v>
          </cell>
          <cell r="E170">
            <v>1.3681000000000001</v>
          </cell>
          <cell r="F170">
            <v>2.7362000000000002</v>
          </cell>
          <cell r="G170">
            <v>1.3681000000000001</v>
          </cell>
        </row>
        <row r="171">
          <cell r="A171" t="str">
            <v>BIRF 4295</v>
          </cell>
          <cell r="C171">
            <v>17.695014309999998</v>
          </cell>
          <cell r="E171">
            <v>17.695014309999998</v>
          </cell>
          <cell r="F171">
            <v>35.390028619999995</v>
          </cell>
          <cell r="G171">
            <v>35.390028619999995</v>
          </cell>
        </row>
        <row r="172">
          <cell r="A172" t="str">
            <v>BIRF 4313</v>
          </cell>
          <cell r="C172">
            <v>5.9256000000000002</v>
          </cell>
          <cell r="E172">
            <v>5.9256000000000002</v>
          </cell>
          <cell r="F172">
            <v>11.8512</v>
          </cell>
          <cell r="G172">
            <v>11.8512</v>
          </cell>
        </row>
        <row r="173">
          <cell r="A173" t="str">
            <v>BIRF 4314</v>
          </cell>
          <cell r="C173">
            <v>0.1181696</v>
          </cell>
          <cell r="E173">
            <v>0.1181696</v>
          </cell>
          <cell r="F173">
            <v>0.2363392</v>
          </cell>
          <cell r="G173">
            <v>0.2363392</v>
          </cell>
        </row>
        <row r="174">
          <cell r="A174" t="str">
            <v>BIRF 4366</v>
          </cell>
          <cell r="B174">
            <v>14.2</v>
          </cell>
          <cell r="D174">
            <v>14.2</v>
          </cell>
          <cell r="F174">
            <v>28.4</v>
          </cell>
          <cell r="G174">
            <v>14.2</v>
          </cell>
        </row>
        <row r="175">
          <cell r="A175" t="str">
            <v>BIRF 4398</v>
          </cell>
          <cell r="C175">
            <v>1.8989203400000001</v>
          </cell>
          <cell r="E175">
            <v>1.9530035100000001</v>
          </cell>
          <cell r="F175">
            <v>3.8519238500000004</v>
          </cell>
          <cell r="G175">
            <v>3.8519238500000004</v>
          </cell>
        </row>
        <row r="176">
          <cell r="A176" t="str">
            <v>BIRF 4405-1</v>
          </cell>
          <cell r="C176">
            <v>0</v>
          </cell>
          <cell r="E176">
            <v>62.5</v>
          </cell>
          <cell r="F176">
            <v>62.5</v>
          </cell>
          <cell r="G176">
            <v>62.5</v>
          </cell>
        </row>
        <row r="177">
          <cell r="A177" t="str">
            <v>BIRF 4423</v>
          </cell>
          <cell r="B177">
            <v>0.49579602</v>
          </cell>
          <cell r="E177">
            <v>0.49579602</v>
          </cell>
          <cell r="F177">
            <v>0.99159204000000001</v>
          </cell>
          <cell r="G177">
            <v>0.49579602</v>
          </cell>
        </row>
        <row r="178">
          <cell r="A178" t="str">
            <v>BIRF 4454</v>
          </cell>
          <cell r="B178">
            <v>0.14222764000000002</v>
          </cell>
          <cell r="D178">
            <v>0.14222764000000002</v>
          </cell>
          <cell r="F178">
            <v>0.28445528000000003</v>
          </cell>
          <cell r="G178">
            <v>0.14222764000000002</v>
          </cell>
        </row>
        <row r="179">
          <cell r="A179" t="str">
            <v>BIRF 4459</v>
          </cell>
          <cell r="C179">
            <v>0.5</v>
          </cell>
          <cell r="E179">
            <v>0.5</v>
          </cell>
          <cell r="F179">
            <v>1</v>
          </cell>
          <cell r="G179">
            <v>1</v>
          </cell>
        </row>
        <row r="180">
          <cell r="A180" t="str">
            <v>BIRF 4472</v>
          </cell>
          <cell r="C180">
            <v>1.65E-3</v>
          </cell>
          <cell r="E180">
            <v>1.6999999999999999E-3</v>
          </cell>
          <cell r="F180">
            <v>3.3499999999999997E-3</v>
          </cell>
          <cell r="G180">
            <v>3.3499999999999997E-3</v>
          </cell>
        </row>
        <row r="181">
          <cell r="A181" t="str">
            <v>BIRF 4484</v>
          </cell>
          <cell r="B181">
            <v>0.37867683000000002</v>
          </cell>
          <cell r="D181">
            <v>0.37867683000000002</v>
          </cell>
          <cell r="F181">
            <v>0.75735366000000004</v>
          </cell>
          <cell r="G181">
            <v>0.37867683000000002</v>
          </cell>
        </row>
        <row r="182">
          <cell r="A182" t="str">
            <v>BIRF 4516</v>
          </cell>
          <cell r="B182">
            <v>1.6812416399999999</v>
          </cell>
          <cell r="D182">
            <v>1.6812416399999999</v>
          </cell>
          <cell r="F182">
            <v>3.3624832799999997</v>
          </cell>
          <cell r="G182">
            <v>1.6812416399999999</v>
          </cell>
        </row>
        <row r="183">
          <cell r="A183" t="str">
            <v>BIRF 4578</v>
          </cell>
          <cell r="C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BIRF 4580</v>
          </cell>
          <cell r="C184">
            <v>0</v>
          </cell>
          <cell r="E184">
            <v>1.9992570000000001E-2</v>
          </cell>
          <cell r="F184">
            <v>1.9992570000000001E-2</v>
          </cell>
          <cell r="G184">
            <v>1.9992570000000001E-2</v>
          </cell>
        </row>
        <row r="185">
          <cell r="A185" t="str">
            <v>BIRF 4585</v>
          </cell>
          <cell r="C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BIRF 4586</v>
          </cell>
          <cell r="C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BIRF 4634</v>
          </cell>
          <cell r="B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BIRF 4640</v>
          </cell>
          <cell r="C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BIRF 7075</v>
          </cell>
          <cell r="B189">
            <v>10</v>
          </cell>
          <cell r="D189">
            <v>10</v>
          </cell>
          <cell r="F189">
            <v>20</v>
          </cell>
          <cell r="G189">
            <v>10</v>
          </cell>
        </row>
        <row r="190">
          <cell r="A190" t="str">
            <v>BIRF 7157</v>
          </cell>
          <cell r="C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BIRF 7171</v>
          </cell>
          <cell r="B191">
            <v>0</v>
          </cell>
          <cell r="D191">
            <v>0</v>
          </cell>
          <cell r="F191">
            <v>0</v>
          </cell>
          <cell r="G191">
            <v>0</v>
          </cell>
        </row>
        <row r="192">
          <cell r="A192" t="str">
            <v>BIRF 7199</v>
          </cell>
          <cell r="C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BNA/ATC</v>
          </cell>
          <cell r="C193">
            <v>0.315030370059033</v>
          </cell>
          <cell r="E193">
            <v>0.315030370059033</v>
          </cell>
          <cell r="F193">
            <v>0.63006074011806601</v>
          </cell>
          <cell r="G193">
            <v>0.63006074011806601</v>
          </cell>
        </row>
        <row r="194">
          <cell r="A194" t="str">
            <v>BNA/NASA</v>
          </cell>
          <cell r="B194">
            <v>8.2066110000000005</v>
          </cell>
          <cell r="D194">
            <v>8.3059989999999999</v>
          </cell>
          <cell r="F194">
            <v>16.512610000000002</v>
          </cell>
          <cell r="G194">
            <v>8.3059989999999999</v>
          </cell>
        </row>
        <row r="195">
          <cell r="A195" t="str">
            <v>BNA/PAMI</v>
          </cell>
          <cell r="B195">
            <v>4.4370753412635633</v>
          </cell>
          <cell r="C195">
            <v>4.4370753412635633</v>
          </cell>
          <cell r="D195">
            <v>1.3613754622801</v>
          </cell>
          <cell r="E195">
            <v>0.68068773114004999</v>
          </cell>
          <cell r="F195">
            <v>10.916213875947276</v>
          </cell>
          <cell r="G195">
            <v>6.4791385346837131</v>
          </cell>
        </row>
        <row r="196">
          <cell r="A196" t="str">
            <v>BNA/PROVLP</v>
          </cell>
          <cell r="C196">
            <v>1.38910700263896</v>
          </cell>
          <cell r="E196">
            <v>0</v>
          </cell>
          <cell r="F196">
            <v>1.38910700263896</v>
          </cell>
          <cell r="G196">
            <v>1.38910700263896</v>
          </cell>
        </row>
        <row r="197">
          <cell r="A197" t="str">
            <v>BNA/PROVLR</v>
          </cell>
          <cell r="C197">
            <v>0.16384499999999999</v>
          </cell>
          <cell r="F197">
            <v>0.16384499999999999</v>
          </cell>
          <cell r="G197">
            <v>0.16384499999999999</v>
          </cell>
        </row>
        <row r="198">
          <cell r="A198" t="str">
            <v>BNA/REST</v>
          </cell>
          <cell r="B198">
            <v>41.469500557866702</v>
          </cell>
          <cell r="C198">
            <v>41.469500557866702</v>
          </cell>
          <cell r="E198">
            <v>82.939001110601311</v>
          </cell>
          <cell r="F198">
            <v>165.87800222633473</v>
          </cell>
          <cell r="G198">
            <v>124.40850166846801</v>
          </cell>
        </row>
        <row r="199">
          <cell r="A199" t="str">
            <v>BNA/SALUD</v>
          </cell>
          <cell r="C199">
            <v>6.6931827236161645</v>
          </cell>
          <cell r="E199">
            <v>6.6931827236161645</v>
          </cell>
          <cell r="F199">
            <v>13.386365447232329</v>
          </cell>
          <cell r="G199">
            <v>13.386365447232329</v>
          </cell>
        </row>
        <row r="200">
          <cell r="A200" t="str">
            <v>BNA/TESORO/BCO</v>
          </cell>
          <cell r="C200">
            <v>0.70943817188627656</v>
          </cell>
          <cell r="E200">
            <v>0.70943817188627656</v>
          </cell>
          <cell r="F200">
            <v>1.4188763437725531</v>
          </cell>
          <cell r="G200">
            <v>1.4188763437725531</v>
          </cell>
        </row>
        <row r="201">
          <cell r="A201" t="str">
            <v>BNLH/PROVMI</v>
          </cell>
          <cell r="C201">
            <v>0.32500000000000001</v>
          </cell>
          <cell r="E201">
            <v>0.32500000000000001</v>
          </cell>
          <cell r="F201">
            <v>0.65</v>
          </cell>
          <cell r="G201">
            <v>0.65</v>
          </cell>
        </row>
        <row r="202">
          <cell r="A202" t="str">
            <v>BODEN 2007 - II</v>
          </cell>
          <cell r="B202">
            <v>56.747926218915701</v>
          </cell>
          <cell r="D202">
            <v>56.747926218915701</v>
          </cell>
          <cell r="F202">
            <v>113.4958524378314</v>
          </cell>
          <cell r="G202">
            <v>56.747926218915701</v>
          </cell>
        </row>
        <row r="203">
          <cell r="A203" t="str">
            <v>BODEN 2012 - II</v>
          </cell>
          <cell r="B203">
            <v>0</v>
          </cell>
          <cell r="D203">
            <v>45.980799879999999</v>
          </cell>
          <cell r="F203">
            <v>45.980799879999999</v>
          </cell>
          <cell r="G203">
            <v>45.980799879999999</v>
          </cell>
        </row>
        <row r="204">
          <cell r="A204" t="str">
            <v>BOGAR</v>
          </cell>
          <cell r="B204">
            <v>40.06654561933469</v>
          </cell>
          <cell r="C204">
            <v>120.19963685800408</v>
          </cell>
          <cell r="D204">
            <v>80.133091238669351</v>
          </cell>
          <cell r="E204">
            <v>160.26618247733879</v>
          </cell>
          <cell r="F204">
            <v>400.66545619334693</v>
          </cell>
          <cell r="G204">
            <v>360.59891057401222</v>
          </cell>
        </row>
        <row r="205">
          <cell r="A205" t="str">
            <v>BONOS/PROVSJ</v>
          </cell>
          <cell r="C205">
            <v>0</v>
          </cell>
          <cell r="E205">
            <v>6.8257844263313094</v>
          </cell>
          <cell r="F205">
            <v>6.8257844263313094</v>
          </cell>
          <cell r="G205">
            <v>6.8257844263313094</v>
          </cell>
        </row>
        <row r="206">
          <cell r="A206" t="str">
            <v>BP05/B400</v>
          </cell>
          <cell r="B206">
            <v>0</v>
          </cell>
          <cell r="C206">
            <v>0</v>
          </cell>
          <cell r="D206">
            <v>0</v>
          </cell>
          <cell r="E206">
            <v>333.43597670816501</v>
          </cell>
          <cell r="F206">
            <v>333.43597670816501</v>
          </cell>
          <cell r="G206">
            <v>333.43597670816501</v>
          </cell>
        </row>
        <row r="207">
          <cell r="A207" t="str">
            <v>BP06/B450-Fid1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BP06/B450-Fid3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BP06/B450-Fid4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BP06/E580</v>
          </cell>
          <cell r="B210">
            <v>0</v>
          </cell>
          <cell r="C210">
            <v>1.3984493562720699</v>
          </cell>
          <cell r="D210">
            <v>0</v>
          </cell>
          <cell r="E210">
            <v>1.3984493562720699</v>
          </cell>
          <cell r="F210">
            <v>2.7968987125441398</v>
          </cell>
          <cell r="G210">
            <v>2.7968987125441398</v>
          </cell>
        </row>
        <row r="211">
          <cell r="A211" t="str">
            <v>BP07/B450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BRA/TESORO</v>
          </cell>
          <cell r="C212">
            <v>0.15316454000000002</v>
          </cell>
          <cell r="E212">
            <v>0.12253164</v>
          </cell>
          <cell r="F212">
            <v>0.27569618000000001</v>
          </cell>
          <cell r="G212">
            <v>0.27569618000000001</v>
          </cell>
        </row>
        <row r="213">
          <cell r="A213" t="str">
            <v>BRA/YACYRETA</v>
          </cell>
          <cell r="B213">
            <v>0.85686465999999994</v>
          </cell>
          <cell r="C213">
            <v>1.3726194800000002</v>
          </cell>
          <cell r="D213">
            <v>0.49834411999999995</v>
          </cell>
          <cell r="E213">
            <v>1.1107129199999999</v>
          </cell>
          <cell r="F213">
            <v>3.83854118</v>
          </cell>
          <cell r="G213">
            <v>2.9816765199999997</v>
          </cell>
        </row>
        <row r="214">
          <cell r="A214" t="str">
            <v>BT05</v>
          </cell>
          <cell r="C214">
            <v>561.91741383219005</v>
          </cell>
          <cell r="F214">
            <v>561.91741383219005</v>
          </cell>
          <cell r="G214">
            <v>561.91741383219005</v>
          </cell>
        </row>
        <row r="215">
          <cell r="A215" t="str">
            <v>BT06</v>
          </cell>
          <cell r="C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BT27</v>
          </cell>
          <cell r="B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CHINA/EJERCITO</v>
          </cell>
          <cell r="E217">
            <v>0.33333333000000004</v>
          </cell>
          <cell r="F217">
            <v>0.33333333000000004</v>
          </cell>
          <cell r="G217">
            <v>0.33333333000000004</v>
          </cell>
        </row>
        <row r="218">
          <cell r="A218" t="str">
            <v>CITILA/RELEXT</v>
          </cell>
          <cell r="B218">
            <v>1.058216E-2</v>
          </cell>
          <cell r="C218">
            <v>1.0205809999999999E-2</v>
          </cell>
          <cell r="D218">
            <v>6.9971E-3</v>
          </cell>
          <cell r="E218">
            <v>1.423314E-2</v>
          </cell>
          <cell r="F218">
            <v>4.201821E-2</v>
          </cell>
          <cell r="G218">
            <v>3.143605E-2</v>
          </cell>
        </row>
        <row r="219">
          <cell r="A219" t="str">
            <v>CLPARIS</v>
          </cell>
          <cell r="B219">
            <v>0</v>
          </cell>
          <cell r="C219">
            <v>157.53507166183735</v>
          </cell>
          <cell r="E219">
            <v>157.53507166183735</v>
          </cell>
          <cell r="F219">
            <v>315.0701433236747</v>
          </cell>
          <cell r="G219">
            <v>315.0701433236747</v>
          </cell>
        </row>
        <row r="220">
          <cell r="A220" t="str">
            <v>DBF/CONEA</v>
          </cell>
          <cell r="E220">
            <v>4.4960483950313597</v>
          </cell>
          <cell r="F220">
            <v>4.4960483950313597</v>
          </cell>
          <cell r="G220">
            <v>4.4960483950313597</v>
          </cell>
        </row>
        <row r="221">
          <cell r="A221" t="str">
            <v>DISD</v>
          </cell>
          <cell r="C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DISDDM</v>
          </cell>
          <cell r="C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EDC/YACYRETA</v>
          </cell>
          <cell r="B223">
            <v>2.3741216999999999</v>
          </cell>
          <cell r="E223">
            <v>2.3741216999999999</v>
          </cell>
          <cell r="F223">
            <v>4.7482433999999998</v>
          </cell>
          <cell r="G223">
            <v>2.3741216999999999</v>
          </cell>
        </row>
        <row r="224">
          <cell r="A224" t="str">
            <v>EEUU/TESORO</v>
          </cell>
          <cell r="B224">
            <v>0</v>
          </cell>
          <cell r="C224">
            <v>0</v>
          </cell>
          <cell r="E224">
            <v>2.6910750000000001</v>
          </cell>
          <cell r="F224">
            <v>2.6910750000000001</v>
          </cell>
          <cell r="G224">
            <v>2.6910750000000001</v>
          </cell>
        </row>
        <row r="225">
          <cell r="A225" t="str">
            <v>EIB/VIALIDAD</v>
          </cell>
          <cell r="C225">
            <v>1.22149777</v>
          </cell>
          <cell r="E225">
            <v>1.2617216</v>
          </cell>
          <cell r="F225">
            <v>2.48321937</v>
          </cell>
          <cell r="G225">
            <v>2.48321937</v>
          </cell>
        </row>
        <row r="226">
          <cell r="A226" t="str">
            <v>EL/ARP-61</v>
          </cell>
          <cell r="B226">
            <v>0</v>
          </cell>
          <cell r="D226">
            <v>0</v>
          </cell>
          <cell r="F226">
            <v>0</v>
          </cell>
          <cell r="G226">
            <v>0</v>
          </cell>
        </row>
        <row r="227">
          <cell r="A227" t="str">
            <v>EL/DEM-40</v>
          </cell>
          <cell r="C227">
            <v>0</v>
          </cell>
          <cell r="F227">
            <v>0</v>
          </cell>
          <cell r="G227">
            <v>0</v>
          </cell>
        </row>
        <row r="228">
          <cell r="A228" t="str">
            <v>EL/DEM-44</v>
          </cell>
          <cell r="C228">
            <v>0</v>
          </cell>
          <cell r="F228">
            <v>0</v>
          </cell>
          <cell r="G228">
            <v>0</v>
          </cell>
        </row>
        <row r="229">
          <cell r="A229" t="str">
            <v>EL/DEM-52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EL/DEM-55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EL/DEM-59</v>
          </cell>
          <cell r="B231">
            <v>628.81795744680801</v>
          </cell>
          <cell r="F231">
            <v>628.81795744680801</v>
          </cell>
          <cell r="G231">
            <v>0</v>
          </cell>
        </row>
        <row r="232">
          <cell r="A232" t="str">
            <v>EL/DEM-72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EL/DEM-76</v>
          </cell>
          <cell r="B233">
            <v>0</v>
          </cell>
          <cell r="F233">
            <v>0</v>
          </cell>
          <cell r="G233">
            <v>0</v>
          </cell>
        </row>
        <row r="234">
          <cell r="A234" t="str">
            <v>EL/DEM-82</v>
          </cell>
          <cell r="D234">
            <v>0</v>
          </cell>
          <cell r="F234">
            <v>0</v>
          </cell>
          <cell r="G234">
            <v>0</v>
          </cell>
        </row>
        <row r="235">
          <cell r="A235" t="str">
            <v>EL/DEM-84</v>
          </cell>
          <cell r="D235">
            <v>471.61346808510604</v>
          </cell>
          <cell r="F235">
            <v>471.61346808510604</v>
          </cell>
          <cell r="G235">
            <v>471.61346808510604</v>
          </cell>
        </row>
        <row r="236">
          <cell r="A236" t="str">
            <v>EL/DEM-86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EL/EUR-107</v>
          </cell>
          <cell r="B237">
            <v>799.32395065797607</v>
          </cell>
          <cell r="F237">
            <v>799.32395065797607</v>
          </cell>
          <cell r="G237">
            <v>0</v>
          </cell>
        </row>
        <row r="238">
          <cell r="A238" t="str">
            <v>EL/EUR-108</v>
          </cell>
          <cell r="B238">
            <v>0</v>
          </cell>
          <cell r="F238">
            <v>0</v>
          </cell>
          <cell r="G238">
            <v>0</v>
          </cell>
        </row>
        <row r="239">
          <cell r="A239" t="str">
            <v>EL/EUR-110</v>
          </cell>
          <cell r="C239">
            <v>922.39576927807195</v>
          </cell>
          <cell r="F239">
            <v>922.39576927807195</v>
          </cell>
          <cell r="G239">
            <v>922.39576927807195</v>
          </cell>
        </row>
        <row r="240">
          <cell r="A240" t="str">
            <v>EL/EUR-114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EL/EUR-116</v>
          </cell>
          <cell r="B241">
            <v>0</v>
          </cell>
          <cell r="F241">
            <v>0</v>
          </cell>
          <cell r="G241">
            <v>0</v>
          </cell>
        </row>
        <row r="242">
          <cell r="A242" t="str">
            <v>EL/EUR-80</v>
          </cell>
          <cell r="C242">
            <v>0</v>
          </cell>
          <cell r="F242">
            <v>0</v>
          </cell>
          <cell r="G242">
            <v>0</v>
          </cell>
        </row>
        <row r="243">
          <cell r="A243" t="str">
            <v>EL/EUR-85</v>
          </cell>
          <cell r="D243">
            <v>0</v>
          </cell>
          <cell r="F243">
            <v>0</v>
          </cell>
          <cell r="G243">
            <v>0</v>
          </cell>
        </row>
        <row r="244">
          <cell r="A244" t="str">
            <v>EL/EUR-88</v>
          </cell>
          <cell r="B244">
            <v>0</v>
          </cell>
          <cell r="F244">
            <v>0</v>
          </cell>
          <cell r="G244">
            <v>0</v>
          </cell>
        </row>
        <row r="245">
          <cell r="A245" t="str">
            <v>EL/EUR-92</v>
          </cell>
          <cell r="B245">
            <v>0</v>
          </cell>
          <cell r="F245">
            <v>0</v>
          </cell>
          <cell r="G245">
            <v>0</v>
          </cell>
        </row>
        <row r="246">
          <cell r="A246" t="str">
            <v>EL/EUR-93</v>
          </cell>
          <cell r="C246">
            <v>0</v>
          </cell>
          <cell r="F246">
            <v>0</v>
          </cell>
          <cell r="G246">
            <v>0</v>
          </cell>
        </row>
        <row r="247">
          <cell r="A247" t="str">
            <v>EL/EUR-95</v>
          </cell>
          <cell r="C247">
            <v>0</v>
          </cell>
          <cell r="F247">
            <v>0</v>
          </cell>
          <cell r="G247">
            <v>0</v>
          </cell>
        </row>
        <row r="248">
          <cell r="A248" t="str">
            <v>EL/FRF-78</v>
          </cell>
          <cell r="B248">
            <v>0</v>
          </cell>
          <cell r="F248">
            <v>0</v>
          </cell>
          <cell r="G248">
            <v>0</v>
          </cell>
        </row>
        <row r="249">
          <cell r="A249" t="str">
            <v>EL/ITL-60</v>
          </cell>
          <cell r="B249">
            <v>0</v>
          </cell>
          <cell r="F249">
            <v>0</v>
          </cell>
          <cell r="G249">
            <v>0</v>
          </cell>
        </row>
        <row r="250">
          <cell r="A250" t="str">
            <v>EL/ITL-69</v>
          </cell>
          <cell r="D250">
            <v>0</v>
          </cell>
          <cell r="F250">
            <v>0</v>
          </cell>
          <cell r="G250">
            <v>0</v>
          </cell>
        </row>
        <row r="251">
          <cell r="A251" t="str">
            <v>EL/ITL-77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EL/ITL-83</v>
          </cell>
          <cell r="B252">
            <v>0</v>
          </cell>
          <cell r="C252">
            <v>0</v>
          </cell>
          <cell r="D252">
            <v>635.17021164678397</v>
          </cell>
          <cell r="F252">
            <v>635.17021164678397</v>
          </cell>
          <cell r="G252">
            <v>635.17021164678397</v>
          </cell>
        </row>
        <row r="253">
          <cell r="A253" t="str">
            <v>EL/JPY-115</v>
          </cell>
          <cell r="B253">
            <v>0</v>
          </cell>
          <cell r="E253">
            <v>588.9676307220841</v>
          </cell>
          <cell r="F253">
            <v>588.9676307220841</v>
          </cell>
          <cell r="G253">
            <v>588.9676307220841</v>
          </cell>
        </row>
        <row r="254">
          <cell r="A254" t="str">
            <v>EL/JPY-39</v>
          </cell>
          <cell r="C254">
            <v>0</v>
          </cell>
          <cell r="F254">
            <v>0</v>
          </cell>
          <cell r="G254">
            <v>0</v>
          </cell>
        </row>
        <row r="255">
          <cell r="A255" t="str">
            <v>EL/JPY-42</v>
          </cell>
          <cell r="C255">
            <v>0</v>
          </cell>
          <cell r="F255">
            <v>0</v>
          </cell>
          <cell r="G255">
            <v>0</v>
          </cell>
        </row>
        <row r="256">
          <cell r="A256" t="str">
            <v>EL/JPY-46</v>
          </cell>
          <cell r="C256">
            <v>0</v>
          </cell>
          <cell r="F256">
            <v>0</v>
          </cell>
          <cell r="G256">
            <v>0</v>
          </cell>
        </row>
        <row r="257">
          <cell r="A257" t="str">
            <v>EL/JPY-54</v>
          </cell>
          <cell r="B257">
            <v>478.83547213177599</v>
          </cell>
          <cell r="F257">
            <v>478.83547213177599</v>
          </cell>
          <cell r="G257">
            <v>0</v>
          </cell>
        </row>
        <row r="258">
          <cell r="A258" t="str">
            <v>EL/JPY-99</v>
          </cell>
          <cell r="D258">
            <v>0</v>
          </cell>
          <cell r="F258">
            <v>0</v>
          </cell>
          <cell r="G258">
            <v>0</v>
          </cell>
        </row>
        <row r="259">
          <cell r="A259" t="str">
            <v>EL/LIB-67</v>
          </cell>
          <cell r="C259">
            <v>0</v>
          </cell>
          <cell r="F259">
            <v>0</v>
          </cell>
          <cell r="G259">
            <v>0</v>
          </cell>
        </row>
        <row r="260">
          <cell r="A260" t="str">
            <v>EL/NLG-78</v>
          </cell>
          <cell r="B260">
            <v>0</v>
          </cell>
          <cell r="F260">
            <v>0</v>
          </cell>
          <cell r="G260">
            <v>0</v>
          </cell>
        </row>
        <row r="261">
          <cell r="A261" t="str">
            <v>EL/USD-79</v>
          </cell>
          <cell r="C261">
            <v>383.471</v>
          </cell>
          <cell r="F261">
            <v>383.471</v>
          </cell>
          <cell r="G261">
            <v>383.471</v>
          </cell>
        </row>
        <row r="262">
          <cell r="A262" t="str">
            <v>EL/USD-89</v>
          </cell>
          <cell r="B262">
            <v>1.9950000000000001</v>
          </cell>
          <cell r="E262">
            <v>1.9950000000000001</v>
          </cell>
          <cell r="F262">
            <v>3.99</v>
          </cell>
          <cell r="G262">
            <v>1.9950000000000001</v>
          </cell>
        </row>
        <row r="263">
          <cell r="A263" t="str">
            <v>EN/YACYRETA</v>
          </cell>
          <cell r="B263">
            <v>0.20790444</v>
          </cell>
          <cell r="C263">
            <v>0.43125015999999994</v>
          </cell>
          <cell r="D263">
            <v>0.16585844</v>
          </cell>
          <cell r="E263">
            <v>0.4667699099999999</v>
          </cell>
          <cell r="F263">
            <v>1.27178295</v>
          </cell>
          <cell r="G263">
            <v>1.0638785099999999</v>
          </cell>
        </row>
        <row r="264">
          <cell r="A264" t="str">
            <v>EXIMUS/YACYRETA</v>
          </cell>
          <cell r="C264">
            <v>11.608162530000001</v>
          </cell>
          <cell r="E264">
            <v>11.608162530000001</v>
          </cell>
          <cell r="F264">
            <v>23.216325060000003</v>
          </cell>
          <cell r="G264">
            <v>23.216325060000003</v>
          </cell>
        </row>
        <row r="265">
          <cell r="A265" t="str">
            <v>FERRO</v>
          </cell>
          <cell r="C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FIDA 225</v>
          </cell>
          <cell r="C266">
            <v>0.45388995427054102</v>
          </cell>
          <cell r="E266">
            <v>0.45388995427054102</v>
          </cell>
          <cell r="F266">
            <v>0.90777990854108204</v>
          </cell>
          <cell r="G266">
            <v>0.90777990854108204</v>
          </cell>
        </row>
        <row r="267">
          <cell r="A267" t="str">
            <v>FIDA 417</v>
          </cell>
          <cell r="C267">
            <v>2.6957368343413498E-2</v>
          </cell>
          <cell r="E267">
            <v>2.6957368343413498E-2</v>
          </cell>
          <cell r="F267">
            <v>5.3914736686826996E-2</v>
          </cell>
          <cell r="G267">
            <v>5.3914736686826996E-2</v>
          </cell>
        </row>
        <row r="268">
          <cell r="A268" t="str">
            <v>FIDA 514</v>
          </cell>
          <cell r="C268">
            <v>2.9755716182327803E-3</v>
          </cell>
          <cell r="E268">
            <v>2.9755716182327803E-3</v>
          </cell>
          <cell r="F268">
            <v>5.9511432364655606E-3</v>
          </cell>
          <cell r="G268">
            <v>5.9511432364655606E-3</v>
          </cell>
        </row>
        <row r="269">
          <cell r="A269" t="str">
            <v>FKUW/PROVSF</v>
          </cell>
          <cell r="C269">
            <v>1.0816216748099901</v>
          </cell>
          <cell r="E269">
            <v>1.0816216748099901</v>
          </cell>
          <cell r="F269">
            <v>2.1632433496199801</v>
          </cell>
          <cell r="G269">
            <v>2.1632433496199801</v>
          </cell>
        </row>
        <row r="270">
          <cell r="A270" t="str">
            <v>FMI 2000</v>
          </cell>
          <cell r="B270">
            <v>292.78470275851902</v>
          </cell>
          <cell r="C270">
            <v>292.78470275851902</v>
          </cell>
          <cell r="F270">
            <v>585.56940551703804</v>
          </cell>
          <cell r="G270">
            <v>292.78470275851902</v>
          </cell>
        </row>
        <row r="271">
          <cell r="A271" t="str">
            <v>FMI 2000/SRF</v>
          </cell>
          <cell r="B271">
            <v>845.82165511137305</v>
          </cell>
          <cell r="C271">
            <v>704.85137925947799</v>
          </cell>
          <cell r="D271">
            <v>281.94055170379198</v>
          </cell>
          <cell r="E271">
            <v>281.94055170379102</v>
          </cell>
          <cell r="F271">
            <v>2114.5541377784339</v>
          </cell>
          <cell r="G271">
            <v>1268.732482667061</v>
          </cell>
        </row>
        <row r="272">
          <cell r="A272" t="str">
            <v>FMI 2003</v>
          </cell>
          <cell r="B272">
            <v>0</v>
          </cell>
          <cell r="C272">
            <v>179.45124649653329</v>
          </cell>
          <cell r="D272">
            <v>137.741554801593</v>
          </cell>
          <cell r="E272">
            <v>484.3819147366865</v>
          </cell>
          <cell r="F272">
            <v>801.57471603481281</v>
          </cell>
          <cell r="G272">
            <v>801.57471603481281</v>
          </cell>
        </row>
        <row r="273">
          <cell r="A273" t="str">
            <v>FMI 2003 II</v>
          </cell>
          <cell r="B273">
            <v>0</v>
          </cell>
          <cell r="C273">
            <v>0</v>
          </cell>
          <cell r="D273">
            <v>0</v>
          </cell>
          <cell r="E273">
            <v>337.43915031715602</v>
          </cell>
          <cell r="F273">
            <v>337.43915031715602</v>
          </cell>
          <cell r="G273">
            <v>337.43915031715602</v>
          </cell>
        </row>
        <row r="274">
          <cell r="A274" t="str">
            <v>FMI 92</v>
          </cell>
          <cell r="B274">
            <v>62.984584747012804</v>
          </cell>
          <cell r="C274">
            <v>125.9690514825196</v>
          </cell>
          <cell r="D274">
            <v>0</v>
          </cell>
          <cell r="E274">
            <v>94.476826965629101</v>
          </cell>
          <cell r="F274">
            <v>283.43046319516151</v>
          </cell>
          <cell r="G274">
            <v>220.4458784481487</v>
          </cell>
        </row>
        <row r="275">
          <cell r="A275" t="str">
            <v>FON/TESORO</v>
          </cell>
          <cell r="B275">
            <v>1.7406177447552449</v>
          </cell>
          <cell r="C275">
            <v>3.6852972937062956</v>
          </cell>
          <cell r="D275">
            <v>1.3954230069930071</v>
          </cell>
          <cell r="E275">
            <v>4.1677488811188832</v>
          </cell>
          <cell r="F275">
            <v>10.989086926573432</v>
          </cell>
          <cell r="G275">
            <v>9.2484691818181872</v>
          </cell>
        </row>
        <row r="276">
          <cell r="A276" t="str">
            <v>FONP 06/94</v>
          </cell>
          <cell r="B276">
            <v>0</v>
          </cell>
          <cell r="C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FONP 07/94</v>
          </cell>
          <cell r="B277">
            <v>2.0053712699999999</v>
          </cell>
          <cell r="C277">
            <v>0</v>
          </cell>
          <cell r="D277">
            <v>2.0053712699999999</v>
          </cell>
          <cell r="E277">
            <v>0</v>
          </cell>
          <cell r="F277">
            <v>4.0107425399999999</v>
          </cell>
          <cell r="G277">
            <v>2.0053712699999999</v>
          </cell>
        </row>
        <row r="278">
          <cell r="A278" t="str">
            <v>FONP 10/96</v>
          </cell>
          <cell r="C278">
            <v>0.42874396999999997</v>
          </cell>
          <cell r="E278">
            <v>0.42874396999999997</v>
          </cell>
          <cell r="F278">
            <v>0.85748793999999995</v>
          </cell>
          <cell r="G278">
            <v>0.85748793999999995</v>
          </cell>
        </row>
        <row r="279">
          <cell r="A279" t="str">
            <v>FRB</v>
          </cell>
          <cell r="B279">
            <v>238.2267741</v>
          </cell>
          <cell r="F279">
            <v>238.2267741</v>
          </cell>
          <cell r="G279">
            <v>0</v>
          </cell>
        </row>
        <row r="280">
          <cell r="A280" t="str">
            <v>FUB/RELEXT</v>
          </cell>
          <cell r="B280">
            <v>5.1472099999999993E-3</v>
          </cell>
          <cell r="C280">
            <v>5.2522599999999999E-3</v>
          </cell>
          <cell r="D280">
            <v>2.9946499999999997E-3</v>
          </cell>
          <cell r="E280">
            <v>7.5527799999999994E-3</v>
          </cell>
          <cell r="F280">
            <v>2.0946899999999997E-2</v>
          </cell>
          <cell r="G280">
            <v>1.5799689999999998E-2</v>
          </cell>
        </row>
        <row r="281">
          <cell r="A281" t="str">
            <v>GEN/YACYRETA</v>
          </cell>
          <cell r="B281">
            <v>2.430649E-2</v>
          </cell>
          <cell r="C281">
            <v>0.14001785</v>
          </cell>
          <cell r="D281">
            <v>2.5977980000000001E-2</v>
          </cell>
          <cell r="E281">
            <v>1.9177E-2</v>
          </cell>
          <cell r="F281">
            <v>0.20947932000000002</v>
          </cell>
          <cell r="G281">
            <v>0.18517283000000001</v>
          </cell>
        </row>
        <row r="282">
          <cell r="A282" t="str">
            <v>HISP/PROVCOR</v>
          </cell>
          <cell r="B282">
            <v>1.1261295500000001</v>
          </cell>
          <cell r="D282">
            <v>1.1261295</v>
          </cell>
          <cell r="F282">
            <v>2.2522590500000002</v>
          </cell>
          <cell r="G282">
            <v>1.1261295</v>
          </cell>
        </row>
        <row r="283">
          <cell r="A283" t="str">
            <v>ICE/ASEGSAL</v>
          </cell>
          <cell r="B283">
            <v>0.10730121000000001</v>
          </cell>
          <cell r="D283">
            <v>0.10730121000000001</v>
          </cell>
          <cell r="F283">
            <v>0.21460242000000002</v>
          </cell>
          <cell r="G283">
            <v>0.10730121000000001</v>
          </cell>
        </row>
        <row r="284">
          <cell r="A284" t="str">
            <v>ICE/BANADE</v>
          </cell>
          <cell r="C284">
            <v>0.92688078000000007</v>
          </cell>
          <cell r="E284">
            <v>0.92688078000000007</v>
          </cell>
          <cell r="F284">
            <v>1.8537615600000001</v>
          </cell>
          <cell r="G284">
            <v>1.8537615600000001</v>
          </cell>
        </row>
        <row r="285">
          <cell r="A285" t="str">
            <v>ICE/BICE</v>
          </cell>
          <cell r="B285">
            <v>0.77098568000000001</v>
          </cell>
          <cell r="D285">
            <v>0.77098568000000001</v>
          </cell>
          <cell r="F285">
            <v>1.54197136</v>
          </cell>
          <cell r="G285">
            <v>0.77098568000000001</v>
          </cell>
        </row>
        <row r="286">
          <cell r="A286" t="str">
            <v>ICE/CORTE</v>
          </cell>
          <cell r="C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ICE/DEFENSA</v>
          </cell>
          <cell r="B287">
            <v>0</v>
          </cell>
          <cell r="D287">
            <v>0.72804878000000006</v>
          </cell>
          <cell r="F287">
            <v>0.72804878000000006</v>
          </cell>
          <cell r="G287">
            <v>0.72804878000000006</v>
          </cell>
        </row>
        <row r="288">
          <cell r="A288" t="str">
            <v>ICE/EDUCACION</v>
          </cell>
          <cell r="B288">
            <v>0.43121872999999999</v>
          </cell>
          <cell r="D288">
            <v>0.43121872999999999</v>
          </cell>
          <cell r="F288">
            <v>0.86243745999999999</v>
          </cell>
          <cell r="G288">
            <v>0.43121872999999999</v>
          </cell>
        </row>
        <row r="289">
          <cell r="A289" t="str">
            <v>ICE/INTGM</v>
          </cell>
          <cell r="B289">
            <v>0.49966945000000001</v>
          </cell>
          <cell r="F289">
            <v>0.49966945000000001</v>
          </cell>
          <cell r="G289">
            <v>0</v>
          </cell>
        </row>
        <row r="290">
          <cell r="A290" t="str">
            <v>ICE/JUSTICIA</v>
          </cell>
          <cell r="B290">
            <v>9.8774089999999995E-2</v>
          </cell>
          <cell r="D290">
            <v>9.8774089999999995E-2</v>
          </cell>
          <cell r="F290">
            <v>0.19754817999999999</v>
          </cell>
          <cell r="G290">
            <v>9.8774089999999995E-2</v>
          </cell>
        </row>
        <row r="291">
          <cell r="A291" t="str">
            <v>ICE/MCBA</v>
          </cell>
          <cell r="C291">
            <v>0.35395259000000001</v>
          </cell>
          <cell r="E291">
            <v>0.35395259000000001</v>
          </cell>
          <cell r="F291">
            <v>0.70790518000000002</v>
          </cell>
          <cell r="G291">
            <v>0.70790518000000002</v>
          </cell>
        </row>
        <row r="292">
          <cell r="A292" t="str">
            <v>ICE/PREFEC</v>
          </cell>
          <cell r="C292">
            <v>0</v>
          </cell>
          <cell r="E292">
            <v>6.6803979999999999E-2</v>
          </cell>
          <cell r="F292">
            <v>6.6803979999999999E-2</v>
          </cell>
          <cell r="G292">
            <v>6.6803979999999999E-2</v>
          </cell>
        </row>
        <row r="293">
          <cell r="A293" t="str">
            <v>ICE/PRES</v>
          </cell>
          <cell r="B293">
            <v>1.5233170000000001E-2</v>
          </cell>
          <cell r="D293">
            <v>1.5233170000000001E-2</v>
          </cell>
          <cell r="F293">
            <v>3.0466340000000001E-2</v>
          </cell>
          <cell r="G293">
            <v>1.5233170000000001E-2</v>
          </cell>
        </row>
        <row r="294">
          <cell r="A294" t="str">
            <v>ICE/PROVCB</v>
          </cell>
          <cell r="C294">
            <v>0</v>
          </cell>
          <cell r="E294">
            <v>0.62365181000000003</v>
          </cell>
          <cell r="F294">
            <v>0.62365181000000003</v>
          </cell>
          <cell r="G294">
            <v>0.62365181000000003</v>
          </cell>
        </row>
        <row r="295">
          <cell r="A295" t="str">
            <v>ICE/SALUD</v>
          </cell>
          <cell r="C295">
            <v>0</v>
          </cell>
          <cell r="E295">
            <v>2.34358567</v>
          </cell>
          <cell r="F295">
            <v>2.34358567</v>
          </cell>
          <cell r="G295">
            <v>2.34358567</v>
          </cell>
        </row>
        <row r="296">
          <cell r="A296" t="str">
            <v>ICE/SALUDPBA</v>
          </cell>
          <cell r="B296">
            <v>0.64464681999999995</v>
          </cell>
          <cell r="D296">
            <v>0.64464681999999995</v>
          </cell>
          <cell r="F296">
            <v>1.2892936399999999</v>
          </cell>
          <cell r="G296">
            <v>0.64464681999999995</v>
          </cell>
        </row>
        <row r="297">
          <cell r="A297" t="str">
            <v>ICE/VIALIDAD</v>
          </cell>
          <cell r="B297">
            <v>0.12129997000000001</v>
          </cell>
          <cell r="E297">
            <v>0.12129997000000001</v>
          </cell>
          <cell r="F297">
            <v>0.24259994000000001</v>
          </cell>
          <cell r="G297">
            <v>0.12129997000000001</v>
          </cell>
        </row>
        <row r="298">
          <cell r="A298" t="str">
            <v>ICO/CBA</v>
          </cell>
          <cell r="C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ICO/SALUD</v>
          </cell>
          <cell r="C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IRB/RELEXT</v>
          </cell>
          <cell r="B300">
            <v>3.5273152133808898E-3</v>
          </cell>
          <cell r="C300">
            <v>3.5973189029639601E-3</v>
          </cell>
          <cell r="E300">
            <v>7.4102816381748805E-3</v>
          </cell>
          <cell r="F300">
            <v>1.453491575451973E-2</v>
          </cell>
          <cell r="G300">
            <v>1.1007600541138841E-2</v>
          </cell>
        </row>
        <row r="301">
          <cell r="A301" t="str">
            <v>ISTBSP/SALUD</v>
          </cell>
          <cell r="B301">
            <v>0.86759571999999996</v>
          </cell>
          <cell r="E301">
            <v>0.86759571999999996</v>
          </cell>
          <cell r="F301">
            <v>1.7351914399999999</v>
          </cell>
          <cell r="G301">
            <v>0.86759571999999996</v>
          </cell>
        </row>
        <row r="302">
          <cell r="A302" t="str">
            <v>JBIC/BICE</v>
          </cell>
          <cell r="B302">
            <v>2.85277724573836</v>
          </cell>
          <cell r="E302">
            <v>0.18639477111664399</v>
          </cell>
          <cell r="F302">
            <v>3.0391720168550038</v>
          </cell>
          <cell r="G302">
            <v>0.18639477111664399</v>
          </cell>
        </row>
        <row r="303">
          <cell r="A303" t="str">
            <v>JBIC/HIDRONOR</v>
          </cell>
          <cell r="C303">
            <v>3.0788546255506599</v>
          </cell>
          <cell r="E303">
            <v>3.0788546255506599</v>
          </cell>
          <cell r="F303">
            <v>6.1577092511013198</v>
          </cell>
          <cell r="G303">
            <v>6.1577092511013198</v>
          </cell>
        </row>
        <row r="304">
          <cell r="A304" t="str">
            <v>JBIC/PROV</v>
          </cell>
          <cell r="B304">
            <v>1.5009698046351301</v>
          </cell>
          <cell r="D304">
            <v>1.5009698046351301</v>
          </cell>
          <cell r="F304">
            <v>3.0019396092702602</v>
          </cell>
          <cell r="G304">
            <v>1.5009698046351301</v>
          </cell>
        </row>
        <row r="305">
          <cell r="A305" t="str">
            <v>JBIC/PROVBA</v>
          </cell>
          <cell r="B305">
            <v>0.64731473740662704</v>
          </cell>
          <cell r="E305">
            <v>0.64731473740662704</v>
          </cell>
          <cell r="F305">
            <v>1.2946294748132541</v>
          </cell>
          <cell r="G305">
            <v>0.64731473740662704</v>
          </cell>
        </row>
        <row r="306">
          <cell r="A306" t="str">
            <v>JBIC/TESORO</v>
          </cell>
          <cell r="C306">
            <v>75.346293813445769</v>
          </cell>
          <cell r="E306">
            <v>59.647395135031665</v>
          </cell>
          <cell r="F306">
            <v>134.99368894847743</v>
          </cell>
          <cell r="G306">
            <v>134.99368894847743</v>
          </cell>
        </row>
        <row r="307">
          <cell r="A307" t="str">
            <v>JBIC/YACYRETA</v>
          </cell>
          <cell r="C307">
            <v>10.761798506033299</v>
          </cell>
          <cell r="E307">
            <v>8.2780748419842904</v>
          </cell>
          <cell r="F307">
            <v>19.03987334801759</v>
          </cell>
          <cell r="G307">
            <v>19.03987334801759</v>
          </cell>
        </row>
        <row r="308">
          <cell r="A308" t="str">
            <v>KFW/CONEA</v>
          </cell>
          <cell r="B308">
            <v>22.942855060878127</v>
          </cell>
          <cell r="E308">
            <v>22.942855060878127</v>
          </cell>
          <cell r="F308">
            <v>45.885710121756254</v>
          </cell>
          <cell r="G308">
            <v>22.942855060878127</v>
          </cell>
        </row>
        <row r="309">
          <cell r="A309" t="str">
            <v>KFW/INTI</v>
          </cell>
          <cell r="C309">
            <v>0.29111067519370332</v>
          </cell>
          <cell r="E309">
            <v>0.29111067519370332</v>
          </cell>
          <cell r="F309">
            <v>0.58222135038740663</v>
          </cell>
          <cell r="G309">
            <v>0.58222135038740663</v>
          </cell>
        </row>
        <row r="310">
          <cell r="A310" t="str">
            <v>KFW/NASA</v>
          </cell>
          <cell r="B310">
            <v>1.0145786496125939</v>
          </cell>
          <cell r="D310">
            <v>0.54296519493297302</v>
          </cell>
          <cell r="E310">
            <v>0.47161344238101099</v>
          </cell>
          <cell r="F310">
            <v>2.0291572869265782</v>
          </cell>
          <cell r="G310">
            <v>1.014578637313984</v>
          </cell>
        </row>
        <row r="311">
          <cell r="A311" t="str">
            <v>KFW/YACYRETA</v>
          </cell>
          <cell r="C311">
            <v>0.34915561431558195</v>
          </cell>
          <cell r="E311">
            <v>0.34915561431558195</v>
          </cell>
          <cell r="F311">
            <v>0.6983112286311639</v>
          </cell>
          <cell r="G311">
            <v>0.6983112286311639</v>
          </cell>
        </row>
        <row r="312">
          <cell r="A312" t="str">
            <v>MEDIO/BANADE</v>
          </cell>
          <cell r="B312">
            <v>9.2043549378920203E-2</v>
          </cell>
          <cell r="C312">
            <v>8.9974508301561897</v>
          </cell>
          <cell r="E312">
            <v>9.0894943795351111</v>
          </cell>
          <cell r="F312">
            <v>18.178988759070222</v>
          </cell>
          <cell r="G312">
            <v>18.086945209691301</v>
          </cell>
        </row>
        <row r="313">
          <cell r="A313" t="str">
            <v>MEDIO/BCRA</v>
          </cell>
          <cell r="B313">
            <v>1.4191061399999998</v>
          </cell>
          <cell r="C313">
            <v>1.4385553799999999</v>
          </cell>
          <cell r="E313">
            <v>2.8576615199999997</v>
          </cell>
          <cell r="F313">
            <v>5.7153230399999995</v>
          </cell>
          <cell r="G313">
            <v>4.2962168999999992</v>
          </cell>
        </row>
        <row r="314">
          <cell r="A314" t="str">
            <v>MEDIO/HIDRONOR</v>
          </cell>
          <cell r="C314">
            <v>6.6625187553806406E-2</v>
          </cell>
          <cell r="E314">
            <v>6.6625187553806406E-2</v>
          </cell>
          <cell r="F314">
            <v>0.13325037510761281</v>
          </cell>
          <cell r="G314">
            <v>0.13325037510761281</v>
          </cell>
        </row>
        <row r="315">
          <cell r="A315" t="str">
            <v>MEDIO/JUSTICIA</v>
          </cell>
          <cell r="C315">
            <v>5.6662050000000005E-2</v>
          </cell>
          <cell r="E315">
            <v>5.6662050000000005E-2</v>
          </cell>
          <cell r="F315">
            <v>0.11332410000000001</v>
          </cell>
          <cell r="G315">
            <v>0.11332410000000001</v>
          </cell>
        </row>
        <row r="316">
          <cell r="A316" t="str">
            <v>MEDIO/NASA</v>
          </cell>
          <cell r="C316">
            <v>0.245460521461075</v>
          </cell>
          <cell r="E316">
            <v>0.245460521461075</v>
          </cell>
          <cell r="F316">
            <v>0.49092104292215</v>
          </cell>
          <cell r="G316">
            <v>0.49092104292215</v>
          </cell>
        </row>
        <row r="317">
          <cell r="A317" t="str">
            <v>MEDIO/PROVBA</v>
          </cell>
          <cell r="C317">
            <v>0.144053535850449</v>
          </cell>
          <cell r="E317">
            <v>0.144053535850449</v>
          </cell>
          <cell r="F317">
            <v>0.288107071700898</v>
          </cell>
          <cell r="G317">
            <v>0.288107071700898</v>
          </cell>
        </row>
        <row r="318">
          <cell r="A318" t="str">
            <v>MEDIO/SALUD</v>
          </cell>
          <cell r="C318">
            <v>0.58799431804206093</v>
          </cell>
          <cell r="E318">
            <v>0.58799431804206093</v>
          </cell>
          <cell r="F318">
            <v>1.1759886360841219</v>
          </cell>
          <cell r="G318">
            <v>1.1759886360841219</v>
          </cell>
        </row>
        <row r="319">
          <cell r="A319" t="str">
            <v>MEDIO/YACYRETA</v>
          </cell>
          <cell r="B319">
            <v>5.1185918091255701E-2</v>
          </cell>
          <cell r="D319">
            <v>5.1185918091255701E-2</v>
          </cell>
          <cell r="F319">
            <v>0.1023718361825114</v>
          </cell>
          <cell r="G319">
            <v>5.1185918091255701E-2</v>
          </cell>
        </row>
        <row r="320">
          <cell r="A320" t="str">
            <v>OCMO</v>
          </cell>
          <cell r="C320">
            <v>0.28020306162486802</v>
          </cell>
          <cell r="E320">
            <v>0.28020306162486802</v>
          </cell>
          <cell r="F320">
            <v>0.56040612324973604</v>
          </cell>
          <cell r="G320">
            <v>0.56040612324973604</v>
          </cell>
        </row>
        <row r="321">
          <cell r="A321" t="str">
            <v>P BG01/03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P BG04/06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P BG05/17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P BG06/27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>P BG07/05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P BG08/19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P BG09/09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P BG10/20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P BG11/10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P BG12/15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P BG13/30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P BG14/31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P BG15/12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P BG16/08$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P BG17/08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P BIHD</v>
          </cell>
          <cell r="B336">
            <v>1.1232413340764729E-2</v>
          </cell>
          <cell r="C336">
            <v>1.1232413340764729E-2</v>
          </cell>
          <cell r="D336">
            <v>7.4882755605098199E-3</v>
          </cell>
          <cell r="E336">
            <v>1.497655112101964E-2</v>
          </cell>
          <cell r="F336">
            <v>4.4929653363058916E-2</v>
          </cell>
          <cell r="G336">
            <v>3.3697240022294184E-2</v>
          </cell>
        </row>
        <row r="337">
          <cell r="A337" t="str">
            <v>P BP02/B300</v>
          </cell>
          <cell r="B337">
            <v>0</v>
          </cell>
          <cell r="C337">
            <v>0</v>
          </cell>
          <cell r="D337">
            <v>50.906974191349796</v>
          </cell>
          <cell r="F337">
            <v>50.906974191349796</v>
          </cell>
          <cell r="G337">
            <v>50.906974191349796</v>
          </cell>
        </row>
        <row r="338">
          <cell r="A338" t="str">
            <v>P BP02/E330</v>
          </cell>
          <cell r="B338">
            <v>0</v>
          </cell>
          <cell r="C338">
            <v>0</v>
          </cell>
          <cell r="D338">
            <v>12.7941380984494</v>
          </cell>
          <cell r="E338">
            <v>0</v>
          </cell>
          <cell r="F338">
            <v>12.7941380984494</v>
          </cell>
          <cell r="G338">
            <v>12.7941380984494</v>
          </cell>
        </row>
        <row r="339">
          <cell r="A339" t="str">
            <v>P BP02/E400</v>
          </cell>
          <cell r="B339">
            <v>0</v>
          </cell>
          <cell r="C339">
            <v>5.22102919998727</v>
          </cell>
          <cell r="D339">
            <v>0</v>
          </cell>
          <cell r="E339">
            <v>0</v>
          </cell>
          <cell r="F339">
            <v>5.22102919998727</v>
          </cell>
          <cell r="G339">
            <v>5.22102919998727</v>
          </cell>
        </row>
        <row r="340">
          <cell r="A340" t="str">
            <v>P BP02/E580</v>
          </cell>
          <cell r="B340">
            <v>0</v>
          </cell>
          <cell r="C340">
            <v>0</v>
          </cell>
          <cell r="D340">
            <v>97.202872690395807</v>
          </cell>
          <cell r="E340">
            <v>0</v>
          </cell>
          <cell r="F340">
            <v>97.202872690395807</v>
          </cell>
          <cell r="G340">
            <v>97.202872690395807</v>
          </cell>
        </row>
        <row r="341">
          <cell r="A341" t="str">
            <v>P BP02/E580-II</v>
          </cell>
          <cell r="B341">
            <v>0</v>
          </cell>
          <cell r="C341">
            <v>0</v>
          </cell>
          <cell r="D341">
            <v>0</v>
          </cell>
          <cell r="E341">
            <v>3.9246320491620699</v>
          </cell>
          <cell r="F341">
            <v>3.9246320491620699</v>
          </cell>
          <cell r="G341">
            <v>3.9246320491620699</v>
          </cell>
        </row>
        <row r="342">
          <cell r="A342" t="str">
            <v>P BP03/B405 (Radar I)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P BP03/B405 (Radar II)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P BP04/E435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P BP05/B400 (Hexagon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P BP06/B450 (Radar III)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P BP06/B450 (Radar IV)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P BP06/E580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P BP07/B450 (Celtic I)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P BP07/B450 (Celtic II)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P BT02</v>
          </cell>
          <cell r="B351">
            <v>0</v>
          </cell>
          <cell r="C351">
            <v>285.92278081431061</v>
          </cell>
          <cell r="F351">
            <v>285.92278081431061</v>
          </cell>
          <cell r="G351">
            <v>285.92278081431061</v>
          </cell>
        </row>
        <row r="352">
          <cell r="A352" t="str">
            <v>P BT03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P BT03Flot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P BT04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P BT05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P BT06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P BT2006</v>
          </cell>
          <cell r="B357">
            <v>0</v>
          </cell>
          <cell r="C357">
            <v>49.598895013276895</v>
          </cell>
          <cell r="D357">
            <v>49.598895013276895</v>
          </cell>
          <cell r="E357">
            <v>49.598895013276895</v>
          </cell>
          <cell r="F357">
            <v>148.79668503983069</v>
          </cell>
          <cell r="G357">
            <v>148.79668503983069</v>
          </cell>
        </row>
        <row r="358">
          <cell r="A358" t="str">
            <v>P BT27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P BX92</v>
          </cell>
          <cell r="B359">
            <v>0</v>
          </cell>
          <cell r="C359">
            <v>0</v>
          </cell>
          <cell r="D359">
            <v>0</v>
          </cell>
          <cell r="E359">
            <v>8.4548138357110698</v>
          </cell>
          <cell r="F359">
            <v>8.4548138357110698</v>
          </cell>
          <cell r="G359">
            <v>8.4548138357110698</v>
          </cell>
        </row>
        <row r="360">
          <cell r="A360" t="str">
            <v>P DC$</v>
          </cell>
          <cell r="B360">
            <v>1.0338882902097899</v>
          </cell>
          <cell r="C360">
            <v>1.0338882902097899</v>
          </cell>
          <cell r="D360">
            <v>0.68925886013985993</v>
          </cell>
          <cell r="E360">
            <v>1.3785177202797199</v>
          </cell>
          <cell r="F360">
            <v>4.1355531608391596</v>
          </cell>
          <cell r="G360">
            <v>3.1016648706293699</v>
          </cell>
        </row>
        <row r="361">
          <cell r="A361" t="str">
            <v>P EL/ARP-61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P EL/ARP-68</v>
          </cell>
          <cell r="B362">
            <v>0</v>
          </cell>
          <cell r="C362">
            <v>16.511696919580402</v>
          </cell>
          <cell r="F362">
            <v>16.511696919580402</v>
          </cell>
          <cell r="G362">
            <v>16.511696919580402</v>
          </cell>
        </row>
        <row r="363">
          <cell r="A363" t="str">
            <v>P EL/USD-74</v>
          </cell>
          <cell r="B363">
            <v>0</v>
          </cell>
          <cell r="C363">
            <v>0</v>
          </cell>
          <cell r="D363">
            <v>0</v>
          </cell>
          <cell r="E363">
            <v>3.2121091211982202</v>
          </cell>
          <cell r="F363">
            <v>3.2121091211982202</v>
          </cell>
          <cell r="G363">
            <v>3.2121091211982202</v>
          </cell>
        </row>
        <row r="364">
          <cell r="A364" t="str">
            <v>P EL/USD-79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P EL/USD-91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P FRB</v>
          </cell>
          <cell r="B366">
            <v>55.320990241694382</v>
          </cell>
          <cell r="C366">
            <v>0</v>
          </cell>
          <cell r="D366">
            <v>0</v>
          </cell>
          <cell r="E366">
            <v>55.320990241694382</v>
          </cell>
          <cell r="F366">
            <v>110.64198048338876</v>
          </cell>
          <cell r="G366">
            <v>55.320990241694382</v>
          </cell>
        </row>
        <row r="367">
          <cell r="A367" t="str">
            <v>P PFIXSI (Hexagon II)</v>
          </cell>
          <cell r="B367">
            <v>0</v>
          </cell>
          <cell r="C367">
            <v>0</v>
          </cell>
          <cell r="D367">
            <v>0</v>
          </cell>
          <cell r="E367">
            <v>85.464584576601212</v>
          </cell>
          <cell r="F367">
            <v>85.464584576601212</v>
          </cell>
          <cell r="G367">
            <v>85.464584576601212</v>
          </cell>
        </row>
        <row r="368">
          <cell r="A368" t="str">
            <v>P PFIXSII (Hexagon III)</v>
          </cell>
          <cell r="B368">
            <v>0</v>
          </cell>
          <cell r="C368">
            <v>0</v>
          </cell>
          <cell r="D368">
            <v>0</v>
          </cell>
          <cell r="E368">
            <v>85.096111232572412</v>
          </cell>
          <cell r="F368">
            <v>85.096111232572412</v>
          </cell>
          <cell r="G368">
            <v>85.096111232572412</v>
          </cell>
        </row>
        <row r="369">
          <cell r="A369" t="str">
            <v>P PRE3</v>
          </cell>
          <cell r="B369">
            <v>0.92124339860139903</v>
          </cell>
          <cell r="C369">
            <v>0.92124339860139903</v>
          </cell>
          <cell r="D369">
            <v>0.61416226573426602</v>
          </cell>
          <cell r="E369">
            <v>0.330598055944056</v>
          </cell>
          <cell r="F369">
            <v>2.7872471188811199</v>
          </cell>
          <cell r="G369">
            <v>1.8660037202797211</v>
          </cell>
        </row>
        <row r="370">
          <cell r="A370" t="str">
            <v>P PRE4</v>
          </cell>
          <cell r="B370">
            <v>18.669787974712786</v>
          </cell>
          <cell r="C370">
            <v>18.669787974712786</v>
          </cell>
          <cell r="D370">
            <v>12.44652531647519</v>
          </cell>
          <cell r="E370">
            <v>6.6998527016249474</v>
          </cell>
          <cell r="F370">
            <v>56.48595396752571</v>
          </cell>
          <cell r="G370">
            <v>37.816165992812927</v>
          </cell>
        </row>
        <row r="371">
          <cell r="A371" t="str">
            <v>P PRO1</v>
          </cell>
          <cell r="B371">
            <v>7.2786811363636508</v>
          </cell>
          <cell r="C371">
            <v>7.2786811363636508</v>
          </cell>
          <cell r="D371">
            <v>4.8524540909091005</v>
          </cell>
          <cell r="E371">
            <v>9.704908181818201</v>
          </cell>
          <cell r="F371">
            <v>29.114724545454603</v>
          </cell>
          <cell r="G371">
            <v>21.836043409090951</v>
          </cell>
        </row>
        <row r="372">
          <cell r="A372" t="str">
            <v>P PRO10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P PRO2</v>
          </cell>
          <cell r="B373">
            <v>4.2505060523666023</v>
          </cell>
          <cell r="C373">
            <v>4.2505060523666023</v>
          </cell>
          <cell r="D373">
            <v>2.8336707015777356</v>
          </cell>
          <cell r="E373">
            <v>5.6673414031554694</v>
          </cell>
          <cell r="F373">
            <v>17.002024209466409</v>
          </cell>
          <cell r="G373">
            <v>12.751518157099806</v>
          </cell>
        </row>
        <row r="374">
          <cell r="A374" t="str">
            <v>P PRO3</v>
          </cell>
          <cell r="B374">
            <v>1.370713636363638E-2</v>
          </cell>
          <cell r="C374">
            <v>1.370713636363638E-2</v>
          </cell>
          <cell r="D374">
            <v>9.1380909090909204E-3</v>
          </cell>
          <cell r="E374">
            <v>1.8276181818181841E-2</v>
          </cell>
          <cell r="F374">
            <v>5.4828545454545519E-2</v>
          </cell>
          <cell r="G374">
            <v>4.1121409090909139E-2</v>
          </cell>
        </row>
        <row r="375">
          <cell r="A375" t="str">
            <v>P PRO4</v>
          </cell>
          <cell r="B375">
            <v>6.4202561670705718</v>
          </cell>
          <cell r="C375">
            <v>6.4202561670705718</v>
          </cell>
          <cell r="D375">
            <v>4.2801707780470482</v>
          </cell>
          <cell r="E375">
            <v>8.5603415560940963</v>
          </cell>
          <cell r="F375">
            <v>25.681024668282291</v>
          </cell>
          <cell r="G375">
            <v>19.260768501211714</v>
          </cell>
        </row>
        <row r="376">
          <cell r="A376" t="str">
            <v>P PRO5</v>
          </cell>
          <cell r="B376">
            <v>2.3568350419580399</v>
          </cell>
          <cell r="C376">
            <v>2.3568350419580399</v>
          </cell>
          <cell r="D376">
            <v>2.3568350419580399</v>
          </cell>
          <cell r="E376">
            <v>2.3568350419580399</v>
          </cell>
          <cell r="F376">
            <v>9.4273401678321598</v>
          </cell>
          <cell r="G376">
            <v>7.0705051258741198</v>
          </cell>
        </row>
        <row r="377">
          <cell r="A377" t="str">
            <v>P PRO6</v>
          </cell>
          <cell r="B377">
            <v>10.449906343052634</v>
          </cell>
          <cell r="C377">
            <v>10.449906343052634</v>
          </cell>
          <cell r="D377">
            <v>10.449906343052634</v>
          </cell>
          <cell r="E377">
            <v>10.449906343052634</v>
          </cell>
          <cell r="F377">
            <v>41.799625372210535</v>
          </cell>
          <cell r="G377">
            <v>31.349719029157903</v>
          </cell>
        </row>
        <row r="378">
          <cell r="A378" t="str">
            <v>P PRO9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PAGARÉS</v>
          </cell>
          <cell r="B379">
            <v>0</v>
          </cell>
          <cell r="C379">
            <v>0.41553328365394004</v>
          </cell>
          <cell r="D379">
            <v>0</v>
          </cell>
          <cell r="E379">
            <v>0.41553328365394004</v>
          </cell>
          <cell r="F379">
            <v>0.83106656730788009</v>
          </cell>
          <cell r="G379">
            <v>0.83106656730788009</v>
          </cell>
        </row>
        <row r="380">
          <cell r="A380" t="str">
            <v>PAR</v>
          </cell>
          <cell r="C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PARDM</v>
          </cell>
          <cell r="C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PRO1</v>
          </cell>
          <cell r="B382">
            <v>2.0090857867132859</v>
          </cell>
          <cell r="C382">
            <v>2.0090857867132859</v>
          </cell>
          <cell r="D382">
            <v>1.339390524475524</v>
          </cell>
          <cell r="E382">
            <v>2.678781048951048</v>
          </cell>
          <cell r="F382">
            <v>8.0363431468531434</v>
          </cell>
          <cell r="G382">
            <v>6.027257360139858</v>
          </cell>
        </row>
        <row r="383">
          <cell r="A383" t="str">
            <v>PRO10</v>
          </cell>
          <cell r="B383">
            <v>2.4951557357667102</v>
          </cell>
          <cell r="C383">
            <v>2.4951557357667102</v>
          </cell>
          <cell r="D383">
            <v>2.4951557357667102</v>
          </cell>
          <cell r="E383">
            <v>2.4951557357667102</v>
          </cell>
          <cell r="F383">
            <v>9.9806229430668409</v>
          </cell>
          <cell r="G383">
            <v>7.4854672073001307</v>
          </cell>
        </row>
        <row r="384">
          <cell r="A384" t="str">
            <v>PRO2</v>
          </cell>
          <cell r="B384">
            <v>12.807585558126181</v>
          </cell>
          <cell r="C384">
            <v>12.807585558126181</v>
          </cell>
          <cell r="D384">
            <v>8.5383903720841197</v>
          </cell>
          <cell r="E384">
            <v>17.076780744168239</v>
          </cell>
          <cell r="F384">
            <v>51.230342232504718</v>
          </cell>
          <cell r="G384">
            <v>38.42275667437854</v>
          </cell>
        </row>
        <row r="385">
          <cell r="A385" t="str">
            <v>PRO3</v>
          </cell>
          <cell r="B385">
            <v>0.24780805594405592</v>
          </cell>
          <cell r="C385">
            <v>0.24780805594405592</v>
          </cell>
          <cell r="D385">
            <v>0.1652053706293706</v>
          </cell>
          <cell r="E385">
            <v>0.3304107412587412</v>
          </cell>
          <cell r="F385">
            <v>0.99123222377622366</v>
          </cell>
          <cell r="G385">
            <v>0.7434241678321678</v>
          </cell>
        </row>
        <row r="386">
          <cell r="A386" t="str">
            <v>PRO4</v>
          </cell>
          <cell r="B386">
            <v>16.724757578467379</v>
          </cell>
          <cell r="C386">
            <v>16.724757578467379</v>
          </cell>
          <cell r="D386">
            <v>11.149838385644919</v>
          </cell>
          <cell r="E386">
            <v>22.299676771289839</v>
          </cell>
          <cell r="F386">
            <v>66.899030313869517</v>
          </cell>
          <cell r="G386">
            <v>50.174272735402141</v>
          </cell>
        </row>
        <row r="387">
          <cell r="A387" t="str">
            <v>PRO5</v>
          </cell>
          <cell r="B387">
            <v>4.5870583776223803</v>
          </cell>
          <cell r="C387">
            <v>4.5870583776223803</v>
          </cell>
          <cell r="D387">
            <v>4.5870583776223803</v>
          </cell>
          <cell r="E387">
            <v>4.5870583776223803</v>
          </cell>
          <cell r="F387">
            <v>18.348233510489521</v>
          </cell>
          <cell r="G387">
            <v>13.761175132867141</v>
          </cell>
        </row>
        <row r="388">
          <cell r="A388" t="str">
            <v>PRO6</v>
          </cell>
          <cell r="B388">
            <v>15.820406630934402</v>
          </cell>
          <cell r="C388">
            <v>15.820406630934402</v>
          </cell>
          <cell r="D388">
            <v>15.820406630934402</v>
          </cell>
          <cell r="E388">
            <v>15.820406630934402</v>
          </cell>
          <cell r="F388">
            <v>63.281626523737607</v>
          </cell>
          <cell r="G388">
            <v>47.461219892803207</v>
          </cell>
        </row>
        <row r="389">
          <cell r="A389" t="str">
            <v>PRO7</v>
          </cell>
          <cell r="B389">
            <v>2.8483536361928761</v>
          </cell>
          <cell r="C389">
            <v>2.8483536361928761</v>
          </cell>
          <cell r="D389">
            <v>1.8989024241285841</v>
          </cell>
          <cell r="E389">
            <v>3.7978048482571682</v>
          </cell>
          <cell r="F389">
            <v>11.393414544771504</v>
          </cell>
          <cell r="G389">
            <v>8.5450609085786287</v>
          </cell>
        </row>
        <row r="390">
          <cell r="A390" t="str">
            <v>PRO9</v>
          </cell>
          <cell r="B390">
            <v>1.92307692307692</v>
          </cell>
          <cell r="C390">
            <v>1.92307692307692</v>
          </cell>
          <cell r="D390">
            <v>1.92307692307692</v>
          </cell>
          <cell r="E390">
            <v>1.92307692307692</v>
          </cell>
          <cell r="F390">
            <v>7.6923076923076801</v>
          </cell>
          <cell r="G390">
            <v>5.7692307692307603</v>
          </cell>
        </row>
        <row r="391">
          <cell r="A391" t="str">
            <v>SABA/INTGM</v>
          </cell>
          <cell r="B391">
            <v>9.6827849999999993E-2</v>
          </cell>
          <cell r="C391">
            <v>0.31119439000000004</v>
          </cell>
          <cell r="D391">
            <v>9.6827849999999993E-2</v>
          </cell>
          <cell r="E391">
            <v>0.31119439000000004</v>
          </cell>
          <cell r="F391">
            <v>0.81604448000000007</v>
          </cell>
          <cell r="G391">
            <v>0.71921663000000002</v>
          </cell>
        </row>
        <row r="392">
          <cell r="A392" t="str">
            <v>SGP/TESORO</v>
          </cell>
          <cell r="B392">
            <v>0.39622996000000005</v>
          </cell>
          <cell r="D392">
            <v>0.39622996000000005</v>
          </cell>
          <cell r="F392">
            <v>0.7924599200000001</v>
          </cell>
          <cell r="G392">
            <v>0.39622996000000005</v>
          </cell>
        </row>
        <row r="393">
          <cell r="A393" t="str">
            <v>SUD/YACYRETA</v>
          </cell>
          <cell r="B393">
            <v>1.1690823299999999</v>
          </cell>
          <cell r="C393">
            <v>0.77938834999999995</v>
          </cell>
          <cell r="D393">
            <v>0.77938834999999995</v>
          </cell>
          <cell r="E393">
            <v>0.77938821999999996</v>
          </cell>
          <cell r="F393">
            <v>3.5072472499999998</v>
          </cell>
          <cell r="G393">
            <v>2.3381649199999996</v>
          </cell>
        </row>
        <row r="394">
          <cell r="A394" t="str">
            <v>TECH/MOSP</v>
          </cell>
          <cell r="B394">
            <v>0.25818773</v>
          </cell>
          <cell r="C394">
            <v>0.17001885000000003</v>
          </cell>
          <cell r="E394">
            <v>0.28813735000000001</v>
          </cell>
          <cell r="F394">
            <v>0.71634393000000007</v>
          </cell>
          <cell r="G394">
            <v>0.45815620000000001</v>
          </cell>
        </row>
        <row r="395">
          <cell r="A395" t="str">
            <v>VARIOS/PAMI</v>
          </cell>
          <cell r="B395">
            <v>30.23476103496504</v>
          </cell>
          <cell r="F395">
            <v>30.23476103496504</v>
          </cell>
          <cell r="G395">
            <v>0</v>
          </cell>
        </row>
        <row r="396">
          <cell r="A396" t="str">
            <v>WBC/RELEXT</v>
          </cell>
          <cell r="B396">
            <v>8.390433185366598E-3</v>
          </cell>
          <cell r="C396">
            <v>5.0282412367977959E-3</v>
          </cell>
          <cell r="D396">
            <v>4.8417648859635657E-3</v>
          </cell>
          <cell r="E396">
            <v>9.3323817541711308E-3</v>
          </cell>
          <cell r="F396">
            <v>2.7592821062299093E-2</v>
          </cell>
          <cell r="G396">
            <v>1.9202387876932493E-2</v>
          </cell>
        </row>
        <row r="397">
          <cell r="A397" t="str">
            <v>WEST/CONEA</v>
          </cell>
          <cell r="B397">
            <v>22.941753892510132</v>
          </cell>
          <cell r="D397">
            <v>0</v>
          </cell>
          <cell r="E397">
            <v>22.941753892510132</v>
          </cell>
          <cell r="F397">
            <v>45.883507785020264</v>
          </cell>
          <cell r="G397">
            <v>22.941753892510132</v>
          </cell>
        </row>
        <row r="398">
          <cell r="A398" t="str">
            <v>#N/A</v>
          </cell>
          <cell r="B398">
            <v>2.5210495384615368</v>
          </cell>
          <cell r="C398">
            <v>2.5210495384615368</v>
          </cell>
          <cell r="D398">
            <v>1.6806996923076905</v>
          </cell>
          <cell r="E398">
            <v>3.3613993846153845</v>
          </cell>
          <cell r="F398">
            <v>10.084198153846149</v>
          </cell>
          <cell r="G398">
            <v>7.5631486153846117</v>
          </cell>
        </row>
        <row r="399">
          <cell r="A399" t="str">
            <v>Total general</v>
          </cell>
          <cell r="B399">
            <v>6131.4066021932485</v>
          </cell>
          <cell r="C399">
            <v>4994.5631436814947</v>
          </cell>
          <cell r="D399">
            <v>3823.599180465249</v>
          </cell>
          <cell r="E399">
            <v>4894.6970487298859</v>
          </cell>
          <cell r="F399">
            <v>19844.265975069873</v>
          </cell>
          <cell r="G399">
            <v>13712.85937287663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 2004 cap"/>
      <sheetName val="IV B2004 cap"/>
      <sheetName val="Iv 2004 Int"/>
      <sheetName val="int b 2004 "/>
      <sheetName val="cap 2005"/>
      <sheetName val="cap b 2005"/>
      <sheetName val="int 2005"/>
      <sheetName val="int b 2005"/>
      <sheetName val="cap resto"/>
      <sheetName val="cap resto b"/>
      <sheetName val="int resto"/>
      <sheetName val="Int resto b"/>
      <sheetName val="2005 K"/>
      <sheetName val="perfil siga final"/>
      <sheetName val="Read me"/>
    </sheetNames>
    <sheetDataSet>
      <sheetData sheetId="0" refreshError="1">
        <row r="3">
          <cell r="A3" t="str">
            <v>DNCI</v>
          </cell>
          <cell r="B3">
            <v>10</v>
          </cell>
          <cell r="C3">
            <v>11</v>
          </cell>
          <cell r="D3">
            <v>12</v>
          </cell>
          <cell r="E3">
            <v>2004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</row>
        <row r="5">
          <cell r="A5" t="str">
            <v>ABCRA</v>
          </cell>
          <cell r="B5">
            <v>194.23012411942301</v>
          </cell>
          <cell r="C5">
            <v>145.92418651459198</v>
          </cell>
          <cell r="D5">
            <v>423.94317712177087</v>
          </cell>
          <cell r="E5">
            <v>764.09748775578589</v>
          </cell>
        </row>
        <row r="6">
          <cell r="A6" t="str">
            <v>ALENIA/FFAA</v>
          </cell>
          <cell r="D6">
            <v>0.68801299999999999</v>
          </cell>
          <cell r="E6">
            <v>0.68801299999999999</v>
          </cell>
        </row>
        <row r="7">
          <cell r="A7" t="str">
            <v>BBVA/CONEA</v>
          </cell>
          <cell r="C7">
            <v>0.72797800999999984</v>
          </cell>
          <cell r="E7">
            <v>0.72797800999999984</v>
          </cell>
        </row>
        <row r="8">
          <cell r="A8" t="str">
            <v>BBVA/DEFENSA</v>
          </cell>
          <cell r="C8">
            <v>0.12517227</v>
          </cell>
          <cell r="E8">
            <v>0.12517227</v>
          </cell>
        </row>
        <row r="9">
          <cell r="A9" t="str">
            <v>BBVA/SALUD</v>
          </cell>
          <cell r="C9">
            <v>0.60305150000000007</v>
          </cell>
          <cell r="E9">
            <v>0.60305150000000007</v>
          </cell>
        </row>
        <row r="10">
          <cell r="A10" t="str">
            <v>BD05-I u$s</v>
          </cell>
          <cell r="C10">
            <v>0</v>
          </cell>
          <cell r="E10">
            <v>0</v>
          </cell>
        </row>
        <row r="11">
          <cell r="A11" t="str">
            <v>BD08-UCP</v>
          </cell>
          <cell r="B11">
            <v>31.723956502806498</v>
          </cell>
          <cell r="E11">
            <v>31.723956502806498</v>
          </cell>
        </row>
        <row r="12">
          <cell r="A12" t="str">
            <v>BD11-UCP</v>
          </cell>
          <cell r="B12">
            <v>27.0342782727169</v>
          </cell>
          <cell r="C12">
            <v>27.0342782727169</v>
          </cell>
          <cell r="D12">
            <v>27.0342782727169</v>
          </cell>
          <cell r="E12">
            <v>81.102834818150697</v>
          </cell>
        </row>
        <row r="13">
          <cell r="A13" t="str">
            <v>BD12-I u$s</v>
          </cell>
          <cell r="B13">
            <v>0.44369999999999998</v>
          </cell>
          <cell r="E13">
            <v>0.44369999999999998</v>
          </cell>
        </row>
        <row r="14">
          <cell r="A14" t="str">
            <v>BD13-$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BD13-u$s</v>
          </cell>
          <cell r="B15">
            <v>0</v>
          </cell>
          <cell r="E15">
            <v>0</v>
          </cell>
        </row>
        <row r="16">
          <cell r="A16" t="str">
            <v>BESP/TESORO</v>
          </cell>
          <cell r="B16">
            <v>20.569624999999998</v>
          </cell>
          <cell r="C16">
            <v>20.569624999999998</v>
          </cell>
          <cell r="D16">
            <v>63.291124999999994</v>
          </cell>
          <cell r="E16">
            <v>104.430375</v>
          </cell>
        </row>
        <row r="17">
          <cell r="A17" t="str">
            <v>BG04/06</v>
          </cell>
          <cell r="B17">
            <v>0</v>
          </cell>
          <cell r="E17">
            <v>0</v>
          </cell>
        </row>
        <row r="18">
          <cell r="A18" t="str">
            <v>BG07/05</v>
          </cell>
          <cell r="D18">
            <v>0</v>
          </cell>
          <cell r="E18">
            <v>0</v>
          </cell>
        </row>
        <row r="19">
          <cell r="A19" t="str">
            <v>BG09/09</v>
          </cell>
          <cell r="B19">
            <v>0</v>
          </cell>
          <cell r="E19">
            <v>0</v>
          </cell>
        </row>
        <row r="20">
          <cell r="A20" t="str">
            <v>BG12/15</v>
          </cell>
          <cell r="D20">
            <v>0</v>
          </cell>
          <cell r="E20">
            <v>0</v>
          </cell>
        </row>
        <row r="21">
          <cell r="A21" t="str">
            <v>BG17/08</v>
          </cell>
          <cell r="D21">
            <v>0</v>
          </cell>
          <cell r="E21">
            <v>0</v>
          </cell>
        </row>
        <row r="22">
          <cell r="A22" t="str">
            <v>BID 1034</v>
          </cell>
          <cell r="C22">
            <v>2.3184184700000001</v>
          </cell>
          <cell r="E22">
            <v>2.3184184700000001</v>
          </cell>
        </row>
        <row r="23">
          <cell r="A23" t="str">
            <v>BID 1134</v>
          </cell>
          <cell r="B23">
            <v>0</v>
          </cell>
          <cell r="E23">
            <v>0</v>
          </cell>
        </row>
        <row r="24">
          <cell r="A24" t="str">
            <v>BID 1164</v>
          </cell>
          <cell r="D24">
            <v>0</v>
          </cell>
          <cell r="E24">
            <v>0</v>
          </cell>
        </row>
        <row r="25">
          <cell r="A25" t="str">
            <v>BID 1201</v>
          </cell>
          <cell r="C25">
            <v>1.13310906</v>
          </cell>
          <cell r="E25">
            <v>1.13310906</v>
          </cell>
        </row>
        <row r="26">
          <cell r="A26" t="str">
            <v>BID 1279</v>
          </cell>
          <cell r="B26">
            <v>0</v>
          </cell>
          <cell r="E26">
            <v>0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1.3338200000000001E-2</v>
          </cell>
          <cell r="E29">
            <v>1.3338200000000001E-2</v>
          </cell>
        </row>
        <row r="30">
          <cell r="A30" t="str">
            <v>BID 142</v>
          </cell>
          <cell r="C30">
            <v>2.44115579210114</v>
          </cell>
          <cell r="E30">
            <v>2.44115579210114</v>
          </cell>
        </row>
        <row r="31">
          <cell r="A31" t="str">
            <v>BID 545</v>
          </cell>
          <cell r="C31">
            <v>1.9020046277374001</v>
          </cell>
          <cell r="E31">
            <v>1.9020046277374001</v>
          </cell>
        </row>
        <row r="32">
          <cell r="A32" t="str">
            <v>BID 555</v>
          </cell>
          <cell r="C32">
            <v>9.8771687967911106</v>
          </cell>
          <cell r="E32">
            <v>9.8771687967911106</v>
          </cell>
        </row>
        <row r="33">
          <cell r="A33" t="str">
            <v>BID 583</v>
          </cell>
          <cell r="B33">
            <v>9.3536742070391909</v>
          </cell>
          <cell r="E33">
            <v>9.3536742070391909</v>
          </cell>
        </row>
        <row r="34">
          <cell r="A34" t="str">
            <v>BID 633</v>
          </cell>
          <cell r="C34">
            <v>11.696879787942299</v>
          </cell>
          <cell r="E34">
            <v>11.696879787942299</v>
          </cell>
        </row>
        <row r="35">
          <cell r="A35" t="str">
            <v>BID 643</v>
          </cell>
          <cell r="B35">
            <v>1.0482864071703399</v>
          </cell>
          <cell r="E35">
            <v>1.0482864071703399</v>
          </cell>
        </row>
        <row r="36">
          <cell r="A36" t="str">
            <v>BID 682</v>
          </cell>
          <cell r="B36">
            <v>10.2785297358744</v>
          </cell>
          <cell r="E36">
            <v>10.2785297358744</v>
          </cell>
        </row>
        <row r="37">
          <cell r="A37" t="str">
            <v>BID 684</v>
          </cell>
          <cell r="B37">
            <v>0.121163808308271</v>
          </cell>
          <cell r="E37">
            <v>0.121163808308271</v>
          </cell>
        </row>
        <row r="38">
          <cell r="A38" t="str">
            <v>BID 733</v>
          </cell>
          <cell r="D38">
            <v>12.366659073953199</v>
          </cell>
          <cell r="E38">
            <v>12.366659073953199</v>
          </cell>
        </row>
        <row r="39">
          <cell r="A39" t="str">
            <v>BID 734</v>
          </cell>
          <cell r="D39">
            <v>14.3779777320162</v>
          </cell>
          <cell r="E39">
            <v>14.3779777320162</v>
          </cell>
        </row>
        <row r="40">
          <cell r="A40" t="str">
            <v>BID 816</v>
          </cell>
          <cell r="D40">
            <v>4.3109434668648907</v>
          </cell>
          <cell r="E40">
            <v>4.3109434668648907</v>
          </cell>
        </row>
        <row r="41">
          <cell r="A41" t="str">
            <v>BID 830</v>
          </cell>
          <cell r="D41">
            <v>0</v>
          </cell>
          <cell r="E41">
            <v>0</v>
          </cell>
        </row>
        <row r="42">
          <cell r="A42" t="str">
            <v>BID 845</v>
          </cell>
          <cell r="B42">
            <v>13.2549598724204</v>
          </cell>
          <cell r="E42">
            <v>13.2549598724204</v>
          </cell>
        </row>
        <row r="43">
          <cell r="A43" t="str">
            <v>BID 857</v>
          </cell>
          <cell r="D43">
            <v>7.8438279988246489</v>
          </cell>
          <cell r="E43">
            <v>7.8438279988246489</v>
          </cell>
        </row>
        <row r="44">
          <cell r="A44" t="str">
            <v>BID 863</v>
          </cell>
          <cell r="B44">
            <v>2.1218089999999998E-2</v>
          </cell>
          <cell r="E44">
            <v>2.1218089999999998E-2</v>
          </cell>
        </row>
        <row r="45">
          <cell r="A45" t="str">
            <v>BID 865</v>
          </cell>
          <cell r="D45">
            <v>36.615205972581101</v>
          </cell>
          <cell r="E45">
            <v>36.615205972581101</v>
          </cell>
        </row>
        <row r="46">
          <cell r="A46" t="str">
            <v>BID 867</v>
          </cell>
          <cell r="B46">
            <v>0.47034197999999999</v>
          </cell>
          <cell r="E46">
            <v>0.47034197999999999</v>
          </cell>
        </row>
        <row r="47">
          <cell r="A47" t="str">
            <v>BID 871</v>
          </cell>
          <cell r="D47">
            <v>13.412447641105199</v>
          </cell>
          <cell r="E47">
            <v>13.412447641105199</v>
          </cell>
        </row>
        <row r="48">
          <cell r="A48" t="str">
            <v>BID 925</v>
          </cell>
          <cell r="D48">
            <v>0.47286607000000003</v>
          </cell>
          <cell r="E48">
            <v>0.47286607000000003</v>
          </cell>
        </row>
        <row r="49">
          <cell r="A49" t="str">
            <v>BID 932</v>
          </cell>
          <cell r="D49">
            <v>0.9375</v>
          </cell>
          <cell r="E49">
            <v>0.9375</v>
          </cell>
        </row>
        <row r="50">
          <cell r="A50" t="str">
            <v>BID 961</v>
          </cell>
          <cell r="D50">
            <v>15.962</v>
          </cell>
          <cell r="E50">
            <v>15.962</v>
          </cell>
        </row>
        <row r="51">
          <cell r="A51" t="str">
            <v>BID CBA</v>
          </cell>
          <cell r="C51">
            <v>0</v>
          </cell>
          <cell r="E51">
            <v>0</v>
          </cell>
        </row>
        <row r="52">
          <cell r="A52" t="str">
            <v>BIHD</v>
          </cell>
          <cell r="B52">
            <v>0.16209092568570801</v>
          </cell>
          <cell r="C52">
            <v>0.16209092568570801</v>
          </cell>
          <cell r="D52">
            <v>0.16209092568570801</v>
          </cell>
          <cell r="E52">
            <v>0.48627277705712402</v>
          </cell>
        </row>
        <row r="53">
          <cell r="A53" t="str">
            <v>BIRF 3280</v>
          </cell>
          <cell r="B53">
            <v>8.4093992100000001</v>
          </cell>
          <cell r="E53">
            <v>8.4093992100000001</v>
          </cell>
        </row>
        <row r="54">
          <cell r="A54" t="str">
            <v>BIRF 3281</v>
          </cell>
          <cell r="C54">
            <v>1.7077424699999999</v>
          </cell>
          <cell r="E54">
            <v>1.7077424699999999</v>
          </cell>
        </row>
        <row r="55">
          <cell r="A55" t="str">
            <v>BIRF 3460</v>
          </cell>
          <cell r="C55">
            <v>0.82952760000000003</v>
          </cell>
          <cell r="E55">
            <v>0.82952760000000003</v>
          </cell>
        </row>
        <row r="56">
          <cell r="A56" t="str">
            <v>BIRF 3520</v>
          </cell>
          <cell r="C56">
            <v>11.223562489999999</v>
          </cell>
          <cell r="E56">
            <v>11.223562489999999</v>
          </cell>
        </row>
        <row r="57">
          <cell r="A57" t="str">
            <v>BIRF 3521</v>
          </cell>
          <cell r="C57">
            <v>6.7789750199999999</v>
          </cell>
          <cell r="E57">
            <v>6.7789750199999999</v>
          </cell>
        </row>
        <row r="58">
          <cell r="A58" t="str">
            <v>BIRF 3558</v>
          </cell>
          <cell r="C58">
            <v>20</v>
          </cell>
          <cell r="E58">
            <v>20</v>
          </cell>
        </row>
        <row r="59">
          <cell r="A59" t="str">
            <v>BIRF 3611</v>
          </cell>
          <cell r="D59">
            <v>16.252800000000001</v>
          </cell>
          <cell r="E59">
            <v>16.252800000000001</v>
          </cell>
        </row>
        <row r="60">
          <cell r="A60" t="str">
            <v>BIRF 3643</v>
          </cell>
          <cell r="C60">
            <v>4.9428882199999995</v>
          </cell>
          <cell r="E60">
            <v>4.9428882199999995</v>
          </cell>
        </row>
        <row r="61">
          <cell r="A61" t="str">
            <v>BIRF 3794</v>
          </cell>
          <cell r="C61">
            <v>8.3864314599999989</v>
          </cell>
          <cell r="E61">
            <v>8.3864314599999989</v>
          </cell>
        </row>
        <row r="62">
          <cell r="A62" t="str">
            <v>BIRF 3860</v>
          </cell>
          <cell r="C62">
            <v>8.7778254899999997</v>
          </cell>
          <cell r="E62">
            <v>8.7778254899999997</v>
          </cell>
        </row>
        <row r="63">
          <cell r="A63" t="str">
            <v>BIRF 3877</v>
          </cell>
          <cell r="B63">
            <v>10.769936490000001</v>
          </cell>
          <cell r="E63">
            <v>10.769936490000001</v>
          </cell>
        </row>
        <row r="64">
          <cell r="A64" t="str">
            <v>BIRF 3921</v>
          </cell>
          <cell r="B64">
            <v>6.447587190000001</v>
          </cell>
          <cell r="E64">
            <v>6.447587190000001</v>
          </cell>
        </row>
        <row r="65">
          <cell r="A65" t="str">
            <v>BIRF 3927</v>
          </cell>
          <cell r="B65">
            <v>1.4013238100000001</v>
          </cell>
          <cell r="E65">
            <v>1.4013238100000001</v>
          </cell>
        </row>
        <row r="66">
          <cell r="A66" t="str">
            <v>BIRF 3960</v>
          </cell>
          <cell r="B66">
            <v>1.1284000000000001</v>
          </cell>
          <cell r="E66">
            <v>1.1284000000000001</v>
          </cell>
        </row>
        <row r="67">
          <cell r="A67" t="str">
            <v>BIRF 3971</v>
          </cell>
          <cell r="C67">
            <v>5.9071754400000005</v>
          </cell>
          <cell r="E67">
            <v>5.9071754400000005</v>
          </cell>
        </row>
        <row r="68">
          <cell r="A68" t="str">
            <v>BIRF 4085</v>
          </cell>
          <cell r="B68">
            <v>0.34183825000000001</v>
          </cell>
          <cell r="E68">
            <v>0.34183825000000001</v>
          </cell>
        </row>
        <row r="69">
          <cell r="A69" t="str">
            <v>BIRF 4131</v>
          </cell>
          <cell r="B69">
            <v>1</v>
          </cell>
          <cell r="E69">
            <v>1</v>
          </cell>
        </row>
        <row r="70">
          <cell r="A70" t="str">
            <v>BIRF 4163</v>
          </cell>
          <cell r="D70">
            <v>6.0148987400000005</v>
          </cell>
          <cell r="E70">
            <v>6.0148987400000005</v>
          </cell>
        </row>
        <row r="71">
          <cell r="A71" t="str">
            <v>BIRF 4168</v>
          </cell>
          <cell r="D71">
            <v>0.74906156999999995</v>
          </cell>
          <cell r="E71">
            <v>0.74906156999999995</v>
          </cell>
        </row>
        <row r="72">
          <cell r="A72" t="str">
            <v>BIRF 4218</v>
          </cell>
          <cell r="C72">
            <v>2.4998999999999998</v>
          </cell>
          <cell r="E72">
            <v>2.4998999999999998</v>
          </cell>
        </row>
        <row r="73">
          <cell r="A73" t="str">
            <v>BIRF 4219</v>
          </cell>
          <cell r="C73">
            <v>3.75</v>
          </cell>
          <cell r="E73">
            <v>3.75</v>
          </cell>
        </row>
        <row r="74">
          <cell r="A74" t="str">
            <v>BIRF 4220</v>
          </cell>
          <cell r="C74">
            <v>1.7499</v>
          </cell>
          <cell r="E74">
            <v>1.7499</v>
          </cell>
        </row>
        <row r="75">
          <cell r="A75" t="str">
            <v>BIRF 4221</v>
          </cell>
          <cell r="C75">
            <v>5</v>
          </cell>
          <cell r="E75">
            <v>5</v>
          </cell>
        </row>
        <row r="76">
          <cell r="A76" t="str">
            <v>BIRF 4281</v>
          </cell>
          <cell r="B76">
            <v>0.28915773</v>
          </cell>
          <cell r="E76">
            <v>0.28915773</v>
          </cell>
        </row>
        <row r="77">
          <cell r="A77" t="str">
            <v>BIRF 4295</v>
          </cell>
          <cell r="C77">
            <v>18.7539646</v>
          </cell>
          <cell r="E77">
            <v>18.7539646</v>
          </cell>
        </row>
        <row r="78">
          <cell r="A78" t="str">
            <v>BIRF 4313</v>
          </cell>
          <cell r="C78">
            <v>5.9256000000000002</v>
          </cell>
          <cell r="E78">
            <v>5.9256000000000002</v>
          </cell>
        </row>
        <row r="79">
          <cell r="A79" t="str">
            <v>BIRF 4314</v>
          </cell>
          <cell r="C79">
            <v>0.1230542</v>
          </cell>
          <cell r="E79">
            <v>0.1230542</v>
          </cell>
        </row>
        <row r="80">
          <cell r="A80" t="str">
            <v>BIRF 4398</v>
          </cell>
          <cell r="B80">
            <v>2.2892915299999999</v>
          </cell>
          <cell r="E80">
            <v>2.2892915299999999</v>
          </cell>
        </row>
        <row r="81">
          <cell r="A81" t="str">
            <v>BIRF 4405-1</v>
          </cell>
          <cell r="B81">
            <v>0</v>
          </cell>
          <cell r="E81">
            <v>0</v>
          </cell>
        </row>
        <row r="82">
          <cell r="A82" t="str">
            <v>BIRF 4459</v>
          </cell>
          <cell r="B82">
            <v>0.5</v>
          </cell>
          <cell r="E82">
            <v>0.5</v>
          </cell>
        </row>
        <row r="83">
          <cell r="A83" t="str">
            <v>BIRF 4472</v>
          </cell>
          <cell r="D83">
            <v>1.6000000000000001E-3</v>
          </cell>
          <cell r="E83">
            <v>1.6000000000000001E-3</v>
          </cell>
        </row>
        <row r="84">
          <cell r="A84" t="str">
            <v>BIRF 4578</v>
          </cell>
          <cell r="B84">
            <v>0</v>
          </cell>
          <cell r="E84">
            <v>0</v>
          </cell>
        </row>
        <row r="85">
          <cell r="A85" t="str">
            <v>BIRF 4580</v>
          </cell>
          <cell r="D85">
            <v>0</v>
          </cell>
          <cell r="E85">
            <v>0</v>
          </cell>
        </row>
        <row r="86">
          <cell r="A86" t="str">
            <v>BIRF 4585</v>
          </cell>
          <cell r="B86">
            <v>0</v>
          </cell>
          <cell r="E86">
            <v>0</v>
          </cell>
        </row>
        <row r="87">
          <cell r="A87" t="str">
            <v>BIRF 4586</v>
          </cell>
          <cell r="B87">
            <v>0</v>
          </cell>
          <cell r="E87">
            <v>0</v>
          </cell>
        </row>
        <row r="88">
          <cell r="A88" t="str">
            <v>BIRF 4640</v>
          </cell>
          <cell r="B88">
            <v>0</v>
          </cell>
          <cell r="E88">
            <v>0</v>
          </cell>
        </row>
        <row r="89">
          <cell r="A89" t="str">
            <v>BIRF 7157</v>
          </cell>
          <cell r="B89">
            <v>0</v>
          </cell>
          <cell r="E89">
            <v>0</v>
          </cell>
        </row>
        <row r="90">
          <cell r="A90" t="str">
            <v>BIRF 7199</v>
          </cell>
          <cell r="B90">
            <v>0</v>
          </cell>
          <cell r="E90">
            <v>0</v>
          </cell>
        </row>
        <row r="91">
          <cell r="A91" t="str">
            <v>BNA/ANDE</v>
          </cell>
          <cell r="B91">
            <v>60.464159000000002</v>
          </cell>
          <cell r="E91">
            <v>60.464159000000002</v>
          </cell>
        </row>
        <row r="92">
          <cell r="A92" t="str">
            <v>BNA/ATC</v>
          </cell>
          <cell r="C92">
            <v>0.27286049163661197</v>
          </cell>
          <cell r="E92">
            <v>0.27286049163661197</v>
          </cell>
        </row>
        <row r="93">
          <cell r="A93" t="str">
            <v>BNA/PAMI</v>
          </cell>
          <cell r="B93">
            <v>1.4694549619005661</v>
          </cell>
          <cell r="C93">
            <v>1.4694549619005661</v>
          </cell>
          <cell r="D93">
            <v>1.4694549619005661</v>
          </cell>
          <cell r="E93">
            <v>4.4083648857016984</v>
          </cell>
        </row>
        <row r="94">
          <cell r="A94" t="str">
            <v>BNA/PROVLP</v>
          </cell>
          <cell r="B94">
            <v>0</v>
          </cell>
          <cell r="E94">
            <v>0</v>
          </cell>
        </row>
        <row r="95">
          <cell r="A95" t="str">
            <v>BNA/PROVLR</v>
          </cell>
          <cell r="B95">
            <v>0.16384299999999999</v>
          </cell>
          <cell r="E95">
            <v>0.16384299999999999</v>
          </cell>
        </row>
        <row r="96">
          <cell r="A96" t="str">
            <v>BNA/REST</v>
          </cell>
          <cell r="D96">
            <v>41.201168793953002</v>
          </cell>
          <cell r="E96">
            <v>41.201168793953002</v>
          </cell>
        </row>
        <row r="97">
          <cell r="A97" t="str">
            <v>BNA/SALUD</v>
          </cell>
          <cell r="D97">
            <v>6.3536558181818226</v>
          </cell>
          <cell r="E97">
            <v>6.3536558181818226</v>
          </cell>
        </row>
        <row r="98">
          <cell r="A98" t="str">
            <v>BNA/TESORO/BCO</v>
          </cell>
          <cell r="B98">
            <v>0.57523065078832603</v>
          </cell>
          <cell r="C98">
            <v>8.9589279090909107E-2</v>
          </cell>
          <cell r="E98">
            <v>0.66481992987923511</v>
          </cell>
        </row>
        <row r="99">
          <cell r="A99" t="str">
            <v>BNLH/PROVMI</v>
          </cell>
          <cell r="C99">
            <v>0.32500000000000001</v>
          </cell>
          <cell r="E99">
            <v>0.32500000000000001</v>
          </cell>
        </row>
        <row r="100">
          <cell r="A100" t="str">
            <v>BOGAR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BONOS/PROVSJ</v>
          </cell>
          <cell r="D101">
            <v>56.781617635061266</v>
          </cell>
          <cell r="E101">
            <v>56.781617635061266</v>
          </cell>
        </row>
        <row r="102">
          <cell r="A102" t="str">
            <v>BP05/B400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BP06/B450-Fid1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BP06/E580</v>
          </cell>
          <cell r="B106">
            <v>0</v>
          </cell>
          <cell r="C106">
            <v>0</v>
          </cell>
          <cell r="D106">
            <v>0.91522595534126294</v>
          </cell>
          <cell r="E106">
            <v>0.91522595534126294</v>
          </cell>
        </row>
        <row r="107">
          <cell r="A107" t="str">
            <v>BP07/B450</v>
          </cell>
          <cell r="B107">
            <v>0</v>
          </cell>
          <cell r="C107">
            <v>0</v>
          </cell>
          <cell r="E107">
            <v>0</v>
          </cell>
        </row>
        <row r="108">
          <cell r="A108" t="str">
            <v>BRA/TESORO</v>
          </cell>
          <cell r="C108">
            <v>0.15316454000000002</v>
          </cell>
          <cell r="E108">
            <v>0.15316454000000002</v>
          </cell>
        </row>
        <row r="109">
          <cell r="A109" t="str">
            <v>BRA/YACYRETA</v>
          </cell>
          <cell r="B109">
            <v>0.37690336000000002</v>
          </cell>
          <cell r="C109">
            <v>0.9121705699999999</v>
          </cell>
          <cell r="D109">
            <v>0.15270242000000001</v>
          </cell>
          <cell r="E109">
            <v>1.4417763499999998</v>
          </cell>
        </row>
        <row r="110">
          <cell r="A110" t="str">
            <v>BT03Flot</v>
          </cell>
          <cell r="B110">
            <v>0.05</v>
          </cell>
          <cell r="E110">
            <v>0.05</v>
          </cell>
        </row>
        <row r="111">
          <cell r="A111" t="str">
            <v>BT05</v>
          </cell>
          <cell r="C111">
            <v>0</v>
          </cell>
          <cell r="E111">
            <v>0</v>
          </cell>
        </row>
        <row r="112">
          <cell r="A112" t="str">
            <v>BT06</v>
          </cell>
          <cell r="C112">
            <v>0</v>
          </cell>
          <cell r="E112">
            <v>0</v>
          </cell>
        </row>
        <row r="113">
          <cell r="A113" t="str">
            <v>CHINA/EJERCITO</v>
          </cell>
          <cell r="D113">
            <v>0.33333334999999997</v>
          </cell>
          <cell r="E113">
            <v>0.33333334999999997</v>
          </cell>
        </row>
        <row r="114">
          <cell r="A114" t="str">
            <v>CITILA/RELEXT</v>
          </cell>
          <cell r="B114">
            <v>3.4522699999999999E-3</v>
          </cell>
          <cell r="C114">
            <v>3.1875700000000002E-3</v>
          </cell>
          <cell r="D114">
            <v>3.4899000000000002E-3</v>
          </cell>
          <cell r="E114">
            <v>1.012974E-2</v>
          </cell>
        </row>
        <row r="115">
          <cell r="A115" t="str">
            <v>CLPARIS</v>
          </cell>
          <cell r="C115">
            <v>130.06028409669068</v>
          </cell>
          <cell r="D115">
            <v>0</v>
          </cell>
          <cell r="E115">
            <v>130.06028409669068</v>
          </cell>
        </row>
        <row r="116">
          <cell r="A116" t="str">
            <v>DBF/CONEA</v>
          </cell>
          <cell r="D116">
            <v>4.5463710359408003</v>
          </cell>
          <cell r="E116">
            <v>4.5463710359408003</v>
          </cell>
        </row>
        <row r="117">
          <cell r="A117" t="str">
            <v>DISD</v>
          </cell>
          <cell r="C117">
            <v>0</v>
          </cell>
          <cell r="E117">
            <v>0</v>
          </cell>
        </row>
        <row r="118">
          <cell r="A118" t="str">
            <v>DISDDM</v>
          </cell>
          <cell r="C118">
            <v>0</v>
          </cell>
          <cell r="E118">
            <v>0</v>
          </cell>
        </row>
        <row r="119">
          <cell r="A119" t="str">
            <v>EEUU/TESORO</v>
          </cell>
          <cell r="D119">
            <v>0</v>
          </cell>
          <cell r="E119">
            <v>0</v>
          </cell>
        </row>
        <row r="120">
          <cell r="A120" t="str">
            <v>EIB/VIALIDAD</v>
          </cell>
          <cell r="D120">
            <v>1.18133942</v>
          </cell>
          <cell r="E120">
            <v>1.18133942</v>
          </cell>
        </row>
        <row r="121">
          <cell r="A121" t="str">
            <v>EL/DEM-55</v>
          </cell>
          <cell r="C121">
            <v>0</v>
          </cell>
          <cell r="E121">
            <v>0</v>
          </cell>
        </row>
        <row r="122">
          <cell r="A122" t="str">
            <v>EL/DEM-72</v>
          </cell>
          <cell r="B122">
            <v>0</v>
          </cell>
          <cell r="E122">
            <v>0</v>
          </cell>
        </row>
        <row r="123">
          <cell r="A123" t="str">
            <v>EL/DEM-86</v>
          </cell>
          <cell r="C123">
            <v>0</v>
          </cell>
          <cell r="E123">
            <v>0</v>
          </cell>
        </row>
        <row r="124">
          <cell r="A124" t="str">
            <v>EL/EUR-104</v>
          </cell>
          <cell r="D124">
            <v>497.45056585001896</v>
          </cell>
          <cell r="E124">
            <v>497.45056585001896</v>
          </cell>
        </row>
        <row r="125">
          <cell r="A125" t="str">
            <v>EL/EUR-106</v>
          </cell>
          <cell r="D125">
            <v>248.72528292500903</v>
          </cell>
          <cell r="E125">
            <v>248.72528292500903</v>
          </cell>
        </row>
        <row r="126">
          <cell r="A126" t="str">
            <v>EL/EUR-109</v>
          </cell>
          <cell r="B126">
            <v>621.81320731252299</v>
          </cell>
          <cell r="E126">
            <v>621.81320731252299</v>
          </cell>
        </row>
        <row r="127">
          <cell r="A127" t="str">
            <v>EL/ITL-77</v>
          </cell>
          <cell r="B127">
            <v>0</v>
          </cell>
          <cell r="E127">
            <v>0</v>
          </cell>
        </row>
        <row r="128">
          <cell r="A128" t="str">
            <v>EL/USD-79</v>
          </cell>
          <cell r="B128">
            <v>0</v>
          </cell>
          <cell r="E128">
            <v>0</v>
          </cell>
        </row>
        <row r="129">
          <cell r="A129" t="str">
            <v>EN/YACYRETA</v>
          </cell>
          <cell r="C129">
            <v>0.39573040999999998</v>
          </cell>
          <cell r="D129">
            <v>5.1610099999999999E-2</v>
          </cell>
          <cell r="E129">
            <v>0.44734050999999997</v>
          </cell>
        </row>
        <row r="130">
          <cell r="A130" t="str">
            <v>EXIMUS/YACYRETA</v>
          </cell>
          <cell r="C130">
            <v>11.608162530000001</v>
          </cell>
          <cell r="E130">
            <v>11.608162530000001</v>
          </cell>
        </row>
        <row r="131">
          <cell r="A131" t="str">
            <v>FERRO</v>
          </cell>
          <cell r="B131">
            <v>0</v>
          </cell>
          <cell r="E131">
            <v>0</v>
          </cell>
        </row>
        <row r="132">
          <cell r="A132" t="str">
            <v>FIDA 225</v>
          </cell>
          <cell r="D132">
            <v>0.45182378854625604</v>
          </cell>
          <cell r="E132">
            <v>0.45182378854625604</v>
          </cell>
        </row>
        <row r="133">
          <cell r="A133" t="str">
            <v>FIDA 417</v>
          </cell>
          <cell r="D133">
            <v>5.1386343612334802E-2</v>
          </cell>
          <cell r="E133">
            <v>5.1386343612334802E-2</v>
          </cell>
        </row>
        <row r="134">
          <cell r="A134" t="str">
            <v>FIDA 514</v>
          </cell>
          <cell r="D134">
            <v>2.8472834067547702E-5</v>
          </cell>
          <cell r="E134">
            <v>2.8472834067547702E-5</v>
          </cell>
        </row>
        <row r="135">
          <cell r="A135" t="str">
            <v>FKUW/PROVSF</v>
          </cell>
          <cell r="D135">
            <v>1.0770191316146498</v>
          </cell>
          <cell r="E135">
            <v>1.0770191316146498</v>
          </cell>
        </row>
        <row r="136">
          <cell r="A136" t="str">
            <v>FMI 2000</v>
          </cell>
          <cell r="C136">
            <v>0</v>
          </cell>
          <cell r="D136">
            <v>291.45190895741598</v>
          </cell>
          <cell r="E136">
            <v>291.45190895741598</v>
          </cell>
        </row>
        <row r="137">
          <cell r="A137" t="str">
            <v>FMI 2000/SRF</v>
          </cell>
          <cell r="B137">
            <v>140.32856093979402</v>
          </cell>
          <cell r="C137">
            <v>140.32856093979402</v>
          </cell>
          <cell r="D137">
            <v>140.32856093979402</v>
          </cell>
          <cell r="E137">
            <v>420.98568281938208</v>
          </cell>
        </row>
        <row r="138">
          <cell r="A138" t="str">
            <v>FMI 2003</v>
          </cell>
          <cell r="C138">
            <v>0</v>
          </cell>
          <cell r="E138">
            <v>0</v>
          </cell>
        </row>
        <row r="139">
          <cell r="A139" t="str">
            <v>FMI 2003 II</v>
          </cell>
          <cell r="C139">
            <v>0</v>
          </cell>
          <cell r="E139">
            <v>0</v>
          </cell>
        </row>
        <row r="140">
          <cell r="A140" t="str">
            <v>FMI 92</v>
          </cell>
          <cell r="B140">
            <v>94.046744493392097</v>
          </cell>
          <cell r="C140">
            <v>0</v>
          </cell>
          <cell r="D140">
            <v>31.3488737151248</v>
          </cell>
          <cell r="E140">
            <v>125.39561820851689</v>
          </cell>
        </row>
        <row r="141">
          <cell r="A141" t="str">
            <v>FON/TESORO</v>
          </cell>
          <cell r="B141">
            <v>0.80051753438443496</v>
          </cell>
          <cell r="C141">
            <v>0.89892259308956701</v>
          </cell>
          <cell r="D141">
            <v>1.832118557531029</v>
          </cell>
          <cell r="E141">
            <v>3.5315586850050309</v>
          </cell>
        </row>
        <row r="142">
          <cell r="A142" t="str">
            <v>FONP 06/94</v>
          </cell>
          <cell r="B142">
            <v>0</v>
          </cell>
          <cell r="E142">
            <v>0</v>
          </cell>
        </row>
        <row r="143">
          <cell r="A143" t="str">
            <v>FONP 10/96</v>
          </cell>
          <cell r="C143">
            <v>0</v>
          </cell>
          <cell r="E143">
            <v>0</v>
          </cell>
        </row>
        <row r="144">
          <cell r="A144" t="str">
            <v>FUB/RELEXT</v>
          </cell>
          <cell r="B144">
            <v>1.75742E-3</v>
          </cell>
          <cell r="C144">
            <v>1.03779E-3</v>
          </cell>
          <cell r="D144">
            <v>2.2610500000000001E-3</v>
          </cell>
          <cell r="E144">
            <v>5.0562599999999999E-3</v>
          </cell>
        </row>
        <row r="145">
          <cell r="A145" t="str">
            <v>HISP/VIALIDAD</v>
          </cell>
          <cell r="D145">
            <v>0.34592285</v>
          </cell>
          <cell r="E145">
            <v>0.34592285</v>
          </cell>
        </row>
        <row r="146">
          <cell r="A146" t="str">
            <v>ICE/BANADE</v>
          </cell>
          <cell r="D146">
            <v>0.92688078000000007</v>
          </cell>
          <cell r="E146">
            <v>0.92688078000000007</v>
          </cell>
        </row>
        <row r="147">
          <cell r="A147" t="str">
            <v>ICE/CORTE</v>
          </cell>
          <cell r="B147">
            <v>0</v>
          </cell>
          <cell r="E147">
            <v>0</v>
          </cell>
        </row>
        <row r="148">
          <cell r="A148" t="str">
            <v>ICE/MCBA</v>
          </cell>
          <cell r="D148">
            <v>0.35395259000000001</v>
          </cell>
          <cell r="E148">
            <v>0.35395259000000001</v>
          </cell>
        </row>
        <row r="149">
          <cell r="A149" t="str">
            <v>ICE/PREFEC</v>
          </cell>
          <cell r="D149">
            <v>0</v>
          </cell>
          <cell r="E149">
            <v>0</v>
          </cell>
        </row>
        <row r="150">
          <cell r="A150" t="str">
            <v>ICE/PROVCB</v>
          </cell>
          <cell r="B150">
            <v>0</v>
          </cell>
          <cell r="E150">
            <v>0</v>
          </cell>
        </row>
        <row r="151">
          <cell r="A151" t="str">
            <v>ICE/SALUD</v>
          </cell>
          <cell r="C151">
            <v>0</v>
          </cell>
          <cell r="E151">
            <v>0</v>
          </cell>
        </row>
        <row r="152">
          <cell r="A152" t="str">
            <v>ICO/CBA</v>
          </cell>
          <cell r="B152">
            <v>0</v>
          </cell>
          <cell r="E152">
            <v>0</v>
          </cell>
        </row>
        <row r="153">
          <cell r="A153" t="str">
            <v>ICO/SALUD</v>
          </cell>
          <cell r="B153">
            <v>0</v>
          </cell>
          <cell r="E153">
            <v>0</v>
          </cell>
        </row>
        <row r="154">
          <cell r="A154" t="str">
            <v>IRB/RELEXT</v>
          </cell>
          <cell r="D154">
            <v>3.4973635120009901E-3</v>
          </cell>
          <cell r="E154">
            <v>3.4973635120009901E-3</v>
          </cell>
        </row>
        <row r="155">
          <cell r="A155" t="str">
            <v>JBIC/HIDRONOR</v>
          </cell>
          <cell r="C155">
            <v>2.4187636363636398</v>
          </cell>
          <cell r="E155">
            <v>2.4187636363636398</v>
          </cell>
        </row>
        <row r="156">
          <cell r="A156" t="str">
            <v>JBIC/TESORO</v>
          </cell>
          <cell r="B156">
            <v>71.524636363636333</v>
          </cell>
          <cell r="E156">
            <v>71.524636363636333</v>
          </cell>
        </row>
        <row r="157">
          <cell r="A157" t="str">
            <v>JBIC/YACYRETA</v>
          </cell>
          <cell r="C157">
            <v>3.8513625818181803</v>
          </cell>
          <cell r="D157">
            <v>10.215881818181799</v>
          </cell>
          <cell r="E157">
            <v>14.067244399999979</v>
          </cell>
        </row>
        <row r="158">
          <cell r="A158" t="str">
            <v>KFW/INTI</v>
          </cell>
          <cell r="D158">
            <v>0.29430189031215037</v>
          </cell>
          <cell r="E158">
            <v>0.29430189031215037</v>
          </cell>
        </row>
        <row r="159">
          <cell r="A159" t="str">
            <v>KFW/YACYRETA</v>
          </cell>
          <cell r="C159">
            <v>0.35306358661858001</v>
          </cell>
          <cell r="E159">
            <v>0.35306358661858001</v>
          </cell>
        </row>
        <row r="160">
          <cell r="A160" t="str">
            <v>MEDIO/BANADE</v>
          </cell>
          <cell r="B160">
            <v>4.7890355925879904</v>
          </cell>
          <cell r="C160">
            <v>2.2414534137545101</v>
          </cell>
          <cell r="D160">
            <v>2.06766703146375</v>
          </cell>
          <cell r="E160">
            <v>9.0981560378062518</v>
          </cell>
        </row>
        <row r="161">
          <cell r="A161" t="str">
            <v>MEDIO/BCRA</v>
          </cell>
          <cell r="B161">
            <v>1.4385553799999999</v>
          </cell>
          <cell r="E161">
            <v>1.4385553799999999</v>
          </cell>
        </row>
        <row r="162">
          <cell r="A162" t="str">
            <v>MEDIO/HIDRONOR</v>
          </cell>
          <cell r="B162">
            <v>6.7370899141897797E-2</v>
          </cell>
          <cell r="E162">
            <v>6.7370899141897797E-2</v>
          </cell>
        </row>
        <row r="163">
          <cell r="A163" t="str">
            <v>MEDIO/JUSTICIA</v>
          </cell>
          <cell r="C163">
            <v>5.6662050000000005E-2</v>
          </cell>
          <cell r="E163">
            <v>5.6662050000000005E-2</v>
          </cell>
        </row>
        <row r="164">
          <cell r="A164" t="str">
            <v>MEDIO/NASA</v>
          </cell>
          <cell r="C164">
            <v>0.24820787215520498</v>
          </cell>
          <cell r="E164">
            <v>0.24820787215520498</v>
          </cell>
        </row>
        <row r="165">
          <cell r="A165" t="str">
            <v>MEDIO/PROVBA</v>
          </cell>
          <cell r="D165">
            <v>0.49045932097997802</v>
          </cell>
          <cell r="E165">
            <v>0.49045932097997802</v>
          </cell>
        </row>
        <row r="166">
          <cell r="A166" t="str">
            <v>MEDIO/SALUD</v>
          </cell>
          <cell r="C166">
            <v>0.59457552543215997</v>
          </cell>
          <cell r="E166">
            <v>0.59457552543215997</v>
          </cell>
        </row>
        <row r="167">
          <cell r="A167" t="str">
            <v>OCMO</v>
          </cell>
          <cell r="C167">
            <v>0.28523061779265702</v>
          </cell>
          <cell r="E167">
            <v>0.28523061779265702</v>
          </cell>
        </row>
        <row r="168">
          <cell r="A168" t="str">
            <v>P BG01/03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P BG04/06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P BG05/17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P BG06/27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P BG07/05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P BG08/19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P BG09/09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P BG10/20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P BG11/10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BG12/15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BG13/30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BG14/31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BG15/12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BG16/08$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BG17/08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BIHD</v>
          </cell>
          <cell r="B183">
            <v>0</v>
          </cell>
          <cell r="C183">
            <v>0</v>
          </cell>
          <cell r="D183">
            <v>3.71991103333496E-3</v>
          </cell>
          <cell r="E183">
            <v>3.71991103333496E-3</v>
          </cell>
        </row>
        <row r="184">
          <cell r="A184" t="str">
            <v>P BP02/B300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BP02/E330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BP02/E400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BP02/E580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BP02/E580-II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BP03/B405 (Radar I)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BP03/B405 (Radar II)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BP04/E435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P BP05/B400 (Hexagon IV)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BP06/B450 (Radar III)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BP06/B450 (Radar IV)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BP06/E580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P BP07/B450 (Celtic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BP07/B450 (Celtic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BT02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BT03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BT03Flot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BT04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BT05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BT06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BT2006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BT27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BX92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DC$</v>
          </cell>
          <cell r="B207">
            <v>0</v>
          </cell>
          <cell r="C207">
            <v>0</v>
          </cell>
          <cell r="D207">
            <v>0.33070961422341499</v>
          </cell>
          <cell r="E207">
            <v>0.33070961422341499</v>
          </cell>
        </row>
        <row r="208">
          <cell r="A208" t="str">
            <v>P EL/ARP-61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EL/ARP-68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EL/USD-74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P EL/USD-79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EL/USD-91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P FRB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PFIXSI (Hexagon II)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P PFIXSII (Hexagon III)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PRE3</v>
          </cell>
          <cell r="B216">
            <v>0</v>
          </cell>
          <cell r="C216">
            <v>0</v>
          </cell>
          <cell r="D216">
            <v>0.29461658503857802</v>
          </cell>
          <cell r="E216">
            <v>0.29461658503857802</v>
          </cell>
        </row>
        <row r="217">
          <cell r="A217" t="str">
            <v>P PRE4</v>
          </cell>
          <cell r="B217">
            <v>0</v>
          </cell>
          <cell r="C217">
            <v>0</v>
          </cell>
          <cell r="D217">
            <v>6.1829945328944174</v>
          </cell>
          <cell r="E217">
            <v>6.1829945328944174</v>
          </cell>
        </row>
        <row r="218">
          <cell r="A218" t="str">
            <v>P PRO1</v>
          </cell>
          <cell r="B218">
            <v>0</v>
          </cell>
          <cell r="C218">
            <v>0</v>
          </cell>
          <cell r="D218">
            <v>2.32774550486414</v>
          </cell>
          <cell r="E218">
            <v>2.32774550486414</v>
          </cell>
        </row>
        <row r="219">
          <cell r="A219" t="str">
            <v>P PRO10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P PRO2</v>
          </cell>
          <cell r="B220">
            <v>0</v>
          </cell>
          <cell r="C220">
            <v>0</v>
          </cell>
          <cell r="D220">
            <v>1.4055830661478004</v>
          </cell>
          <cell r="E220">
            <v>1.4055830661478004</v>
          </cell>
        </row>
        <row r="221">
          <cell r="A221" t="str">
            <v>P PRO3</v>
          </cell>
          <cell r="B221">
            <v>0</v>
          </cell>
          <cell r="C221">
            <v>0</v>
          </cell>
          <cell r="D221">
            <v>4.3835860449513604E-3</v>
          </cell>
          <cell r="E221">
            <v>4.3835860449513604E-3</v>
          </cell>
        </row>
        <row r="222">
          <cell r="A222" t="str">
            <v>P PRO4</v>
          </cell>
          <cell r="B222">
            <v>0</v>
          </cell>
          <cell r="C222">
            <v>2.1077174655718158</v>
          </cell>
          <cell r="D222">
            <v>2.1261411524874747</v>
          </cell>
          <cell r="E222">
            <v>4.2338586180592905</v>
          </cell>
        </row>
        <row r="223">
          <cell r="A223" t="str">
            <v>P PRO5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P PRO6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P PRO9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PAGARÉS</v>
          </cell>
          <cell r="B226">
            <v>0</v>
          </cell>
          <cell r="C226">
            <v>0</v>
          </cell>
          <cell r="D226">
            <v>0.41284454186858599</v>
          </cell>
          <cell r="E226">
            <v>0.41284454186858599</v>
          </cell>
        </row>
        <row r="227">
          <cell r="A227" t="str">
            <v>PAR</v>
          </cell>
          <cell r="C227">
            <v>0</v>
          </cell>
          <cell r="E227">
            <v>0</v>
          </cell>
        </row>
        <row r="228">
          <cell r="A228" t="str">
            <v>PARDM</v>
          </cell>
          <cell r="C228">
            <v>0</v>
          </cell>
          <cell r="E228">
            <v>0</v>
          </cell>
        </row>
        <row r="229">
          <cell r="A229" t="str">
            <v>PRE4</v>
          </cell>
          <cell r="B229">
            <v>6.9231000000000001E-2</v>
          </cell>
          <cell r="E229">
            <v>6.9231000000000001E-2</v>
          </cell>
        </row>
        <row r="230">
          <cell r="A230" t="str">
            <v>PRO1</v>
          </cell>
          <cell r="B230">
            <v>0.56207800402549501</v>
          </cell>
          <cell r="C230">
            <v>0.56207800067091607</v>
          </cell>
          <cell r="D230">
            <v>0.56207800067091607</v>
          </cell>
          <cell r="E230">
            <v>1.686234005367327</v>
          </cell>
        </row>
        <row r="231">
          <cell r="A231" t="str">
            <v>PRO10</v>
          </cell>
          <cell r="B231">
            <v>2.5060360522014498</v>
          </cell>
          <cell r="E231">
            <v>2.5060360522014498</v>
          </cell>
        </row>
        <row r="232">
          <cell r="A232" t="str">
            <v>PRO2</v>
          </cell>
          <cell r="B232">
            <v>5.1671101970904099</v>
          </cell>
          <cell r="C232">
            <v>4.2007059370904098</v>
          </cell>
          <cell r="D232">
            <v>4.2007059370904098</v>
          </cell>
          <cell r="E232">
            <v>13.56852207127123</v>
          </cell>
        </row>
        <row r="233">
          <cell r="A233" t="str">
            <v>PRO3</v>
          </cell>
          <cell r="B233">
            <v>8.2578034216705801E-2</v>
          </cell>
          <cell r="C233">
            <v>8.2578034216705801E-2</v>
          </cell>
          <cell r="D233">
            <v>8.2578034216705801E-2</v>
          </cell>
          <cell r="E233">
            <v>0.24773410265011742</v>
          </cell>
        </row>
        <row r="234">
          <cell r="A234" t="str">
            <v>PRO4</v>
          </cell>
          <cell r="B234">
            <v>7.3620066644655502</v>
          </cell>
          <cell r="C234">
            <v>5.4688883244655493</v>
          </cell>
          <cell r="D234">
            <v>5.4688883244655493</v>
          </cell>
          <cell r="E234">
            <v>18.299783313396649</v>
          </cell>
        </row>
        <row r="235">
          <cell r="A235" t="str">
            <v>PRO5</v>
          </cell>
          <cell r="B235">
            <v>4.4909709761824894</v>
          </cell>
          <cell r="E235">
            <v>4.4909709761824894</v>
          </cell>
        </row>
        <row r="236">
          <cell r="A236" t="str">
            <v>PRO6</v>
          </cell>
          <cell r="B236">
            <v>18.405631173687901</v>
          </cell>
          <cell r="E236">
            <v>18.405631173687901</v>
          </cell>
        </row>
        <row r="237">
          <cell r="A237" t="str">
            <v>PRO7</v>
          </cell>
          <cell r="B237">
            <v>1.0911717411522801</v>
          </cell>
          <cell r="C237">
            <v>1.0884397843343598</v>
          </cell>
          <cell r="D237">
            <v>1.0884397843343598</v>
          </cell>
          <cell r="E237">
            <v>3.2680513098209998</v>
          </cell>
        </row>
        <row r="238">
          <cell r="A238" t="str">
            <v>PRO9</v>
          </cell>
          <cell r="B238">
            <v>1.7757340623951701</v>
          </cell>
          <cell r="E238">
            <v>1.7757340623951701</v>
          </cell>
        </row>
        <row r="239">
          <cell r="A239" t="str">
            <v>SABA/INTGM</v>
          </cell>
          <cell r="C239">
            <v>0.31119439000000004</v>
          </cell>
          <cell r="D239">
            <v>0.20549990000000001</v>
          </cell>
          <cell r="E239">
            <v>0.51669429</v>
          </cell>
        </row>
        <row r="240">
          <cell r="A240" t="str">
            <v>SUD/YACYRETA</v>
          </cell>
          <cell r="B240">
            <v>0.38969410999999998</v>
          </cell>
          <cell r="D240">
            <v>0.38969410999999998</v>
          </cell>
          <cell r="E240">
            <v>0.77938821999999996</v>
          </cell>
        </row>
        <row r="241">
          <cell r="A241" t="str">
            <v>TECH/MOSP</v>
          </cell>
          <cell r="C241">
            <v>4.4779670000000001E-2</v>
          </cell>
          <cell r="D241">
            <v>0.27087187000000001</v>
          </cell>
          <cell r="E241">
            <v>0.31565154000000001</v>
          </cell>
        </row>
        <row r="242">
          <cell r="A242" t="str">
            <v>VARIOS/PAMI</v>
          </cell>
          <cell r="B242">
            <v>29.007519812143542</v>
          </cell>
          <cell r="E242">
            <v>29.007519812143542</v>
          </cell>
        </row>
        <row r="243">
          <cell r="A243" t="str">
            <v>WBC/RELEXT</v>
          </cell>
          <cell r="B243">
            <v>1.2744649876255641E-3</v>
          </cell>
          <cell r="C243">
            <v>1.6251637792982971E-3</v>
          </cell>
          <cell r="D243">
            <v>1.8604600378512122E-3</v>
          </cell>
          <cell r="E243">
            <v>4.7600888047750738E-3</v>
          </cell>
        </row>
        <row r="244">
          <cell r="A244" t="str">
            <v>ZCBMF04</v>
          </cell>
          <cell r="B244">
            <v>249.15231978999998</v>
          </cell>
          <cell r="E244">
            <v>249.15231978999998</v>
          </cell>
        </row>
        <row r="245">
          <cell r="A245" t="str">
            <v>#N/A</v>
          </cell>
          <cell r="B245">
            <v>0.87562398188527368</v>
          </cell>
          <cell r="C245">
            <v>0.79407084535390815</v>
          </cell>
          <cell r="D245">
            <v>0.79407084535390815</v>
          </cell>
          <cell r="E245">
            <v>2.4637656725930901</v>
          </cell>
        </row>
        <row r="246">
          <cell r="A246" t="str">
            <v>Total general</v>
          </cell>
          <cell r="B246">
            <v>1660.1412923740272</v>
          </cell>
          <cell r="C246">
            <v>642.10118868918664</v>
          </cell>
          <cell r="D246">
            <v>2011.0115993126205</v>
          </cell>
          <cell r="E246">
            <v>4313.2540803758347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ITIV 2005"/>
      <sheetName val="INTERES IV 2005"/>
      <sheetName val="KAPITA 2006"/>
      <sheetName val="INT 2006"/>
      <sheetName val="KAPITAL RESTO"/>
      <sheetName val="INTERES RESTO"/>
    </sheetNames>
    <sheetDataSet>
      <sheetData sheetId="0" refreshError="1">
        <row r="4">
          <cell r="A4" t="str">
            <v>DNCI</v>
          </cell>
          <cell r="B4">
            <v>10</v>
          </cell>
          <cell r="C4">
            <v>11</v>
          </cell>
          <cell r="D4">
            <v>12</v>
          </cell>
          <cell r="E4">
            <v>2005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</row>
        <row r="6">
          <cell r="A6" t="str">
            <v>ABCRA</v>
          </cell>
          <cell r="B6">
            <v>553.64261168384905</v>
          </cell>
          <cell r="C6">
            <v>443.98625429553306</v>
          </cell>
          <cell r="D6">
            <v>1060.1718213058409</v>
          </cell>
          <cell r="E6">
            <v>2057.8006872852229</v>
          </cell>
        </row>
        <row r="7">
          <cell r="A7" t="str">
            <v>ALENIA/FFAA</v>
          </cell>
          <cell r="D7">
            <v>0.72465000000000002</v>
          </cell>
          <cell r="E7">
            <v>0.72465000000000002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0.2940588350515464</v>
          </cell>
        </row>
        <row r="9">
          <cell r="A9" t="str">
            <v>BBVA/SALUD</v>
          </cell>
          <cell r="C9">
            <v>5.0406329999999999E-2</v>
          </cell>
          <cell r="E9">
            <v>5.0406329999999999E-2</v>
          </cell>
        </row>
        <row r="10">
          <cell r="A10" t="str">
            <v>BD11-UCP</v>
          </cell>
          <cell r="B10">
            <v>30.366699217911002</v>
          </cell>
          <cell r="C10">
            <v>30.366699217911002</v>
          </cell>
          <cell r="D10">
            <v>30.366699217911002</v>
          </cell>
          <cell r="E10">
            <v>91.100097653733002</v>
          </cell>
        </row>
        <row r="11">
          <cell r="A11" t="str">
            <v>BD13-u$s</v>
          </cell>
          <cell r="B11">
            <v>0</v>
          </cell>
          <cell r="E11">
            <v>0</v>
          </cell>
        </row>
        <row r="12">
          <cell r="A12" t="str">
            <v>BESP/TESORO</v>
          </cell>
          <cell r="C12">
            <v>0</v>
          </cell>
          <cell r="E12">
            <v>0</v>
          </cell>
        </row>
        <row r="13">
          <cell r="A13" t="str">
            <v>BG01/03</v>
          </cell>
          <cell r="B13">
            <v>0.10000001</v>
          </cell>
          <cell r="E13">
            <v>0.10000001</v>
          </cell>
        </row>
        <row r="14">
          <cell r="A14" t="str">
            <v>BG04/06</v>
          </cell>
          <cell r="B14">
            <v>0</v>
          </cell>
          <cell r="E14">
            <v>0</v>
          </cell>
        </row>
        <row r="15">
          <cell r="A15" t="str">
            <v>BG07/05</v>
          </cell>
          <cell r="D15">
            <v>300.82351599999998</v>
          </cell>
          <cell r="E15">
            <v>300.82351599999998</v>
          </cell>
        </row>
        <row r="16">
          <cell r="A16" t="str">
            <v>BG08/Pesificado</v>
          </cell>
          <cell r="D16">
            <v>0</v>
          </cell>
          <cell r="E16">
            <v>0</v>
          </cell>
        </row>
        <row r="17">
          <cell r="A17" t="str">
            <v>BG09/09</v>
          </cell>
          <cell r="B17">
            <v>0</v>
          </cell>
          <cell r="E17">
            <v>0</v>
          </cell>
        </row>
        <row r="18">
          <cell r="A18" t="str">
            <v>BG12/15</v>
          </cell>
          <cell r="D18">
            <v>0</v>
          </cell>
          <cell r="E18">
            <v>0</v>
          </cell>
        </row>
        <row r="19">
          <cell r="A19" t="str">
            <v>BG17/08</v>
          </cell>
          <cell r="D19">
            <v>0</v>
          </cell>
          <cell r="E19">
            <v>0</v>
          </cell>
        </row>
        <row r="20">
          <cell r="A20" t="str">
            <v>BID 1008</v>
          </cell>
          <cell r="D20">
            <v>0.19496853</v>
          </cell>
          <cell r="E20">
            <v>0.19496853</v>
          </cell>
        </row>
        <row r="21">
          <cell r="A21" t="str">
            <v>BID 1034</v>
          </cell>
          <cell r="C21">
            <v>2.78781356</v>
          </cell>
          <cell r="E21">
            <v>2.78781356</v>
          </cell>
        </row>
        <row r="22">
          <cell r="A22" t="str">
            <v>BID 1111</v>
          </cell>
          <cell r="D22">
            <v>0.23964007999999998</v>
          </cell>
          <cell r="E22">
            <v>0.23964007999999998</v>
          </cell>
        </row>
        <row r="23">
          <cell r="A23" t="str">
            <v>BID 1134</v>
          </cell>
          <cell r="B23">
            <v>6.6799789999999998E-2</v>
          </cell>
          <cell r="E23">
            <v>6.6799789999999998E-2</v>
          </cell>
        </row>
        <row r="24">
          <cell r="A24" t="str">
            <v>BID 1164</v>
          </cell>
          <cell r="D24">
            <v>1.9875882199999999</v>
          </cell>
          <cell r="E24">
            <v>1.9875882199999999</v>
          </cell>
        </row>
        <row r="25">
          <cell r="A25" t="str">
            <v>BID 1201</v>
          </cell>
          <cell r="C25">
            <v>3.86845346</v>
          </cell>
          <cell r="E25">
            <v>3.86845346</v>
          </cell>
        </row>
        <row r="26">
          <cell r="A26" t="str">
            <v>BID 1279</v>
          </cell>
          <cell r="B26">
            <v>2.8299000000000002E-3</v>
          </cell>
          <cell r="E26">
            <v>2.8299000000000002E-3</v>
          </cell>
        </row>
        <row r="27">
          <cell r="A27" t="str">
            <v>BID 1307</v>
          </cell>
          <cell r="B27">
            <v>0</v>
          </cell>
          <cell r="E27">
            <v>0</v>
          </cell>
        </row>
        <row r="28">
          <cell r="A28" t="str">
            <v>BID 1324</v>
          </cell>
          <cell r="D28">
            <v>0</v>
          </cell>
          <cell r="E28">
            <v>0</v>
          </cell>
        </row>
        <row r="29">
          <cell r="A29" t="str">
            <v>BID 1325</v>
          </cell>
          <cell r="D29">
            <v>1.641366E-2</v>
          </cell>
          <cell r="E29">
            <v>1.641366E-2</v>
          </cell>
        </row>
        <row r="30">
          <cell r="A30" t="str">
            <v>BID 1345</v>
          </cell>
          <cell r="C30">
            <v>0</v>
          </cell>
          <cell r="E30">
            <v>0</v>
          </cell>
        </row>
        <row r="31">
          <cell r="A31" t="str">
            <v>BID 142</v>
          </cell>
          <cell r="C31">
            <v>2.4183670341719301</v>
          </cell>
          <cell r="E31">
            <v>2.4183670341719301</v>
          </cell>
        </row>
        <row r="32">
          <cell r="A32" t="str">
            <v>BID 1606</v>
          </cell>
          <cell r="D32">
            <v>0</v>
          </cell>
          <cell r="E32">
            <v>0</v>
          </cell>
        </row>
        <row r="33">
          <cell r="A33" t="str">
            <v>BID 495</v>
          </cell>
          <cell r="C33">
            <v>2.7553261910351198E-3</v>
          </cell>
          <cell r="E33">
            <v>2.7553261910351198E-3</v>
          </cell>
        </row>
        <row r="34">
          <cell r="A34" t="str">
            <v>BID 545</v>
          </cell>
          <cell r="C34">
            <v>1.96056842802106</v>
          </cell>
          <cell r="E34">
            <v>1.96056842802106</v>
          </cell>
        </row>
        <row r="35">
          <cell r="A35" t="str">
            <v>BID 555</v>
          </cell>
          <cell r="C35">
            <v>10.103479053849199</v>
          </cell>
          <cell r="E35">
            <v>10.103479053849199</v>
          </cell>
        </row>
        <row r="36">
          <cell r="A36" t="str">
            <v>BID 583</v>
          </cell>
          <cell r="B36">
            <v>8.9286692842021491</v>
          </cell>
          <cell r="E36">
            <v>8.9286692842021491</v>
          </cell>
        </row>
        <row r="37">
          <cell r="A37" t="str">
            <v>BID 633</v>
          </cell>
          <cell r="C37">
            <v>12.916520887031199</v>
          </cell>
          <cell r="E37">
            <v>12.916520887031199</v>
          </cell>
        </row>
        <row r="38">
          <cell r="A38" t="str">
            <v>BID 643</v>
          </cell>
          <cell r="B38">
            <v>1.0210456468940599</v>
          </cell>
          <cell r="E38">
            <v>1.0210456468940599</v>
          </cell>
        </row>
        <row r="39">
          <cell r="A39" t="str">
            <v>BID 682</v>
          </cell>
          <cell r="B39">
            <v>9.8853847433235291</v>
          </cell>
          <cell r="E39">
            <v>9.8853847433235291</v>
          </cell>
        </row>
        <row r="40">
          <cell r="A40" t="str">
            <v>BID 684</v>
          </cell>
          <cell r="B40">
            <v>0.120097717509407</v>
          </cell>
          <cell r="E40">
            <v>0.120097717509407</v>
          </cell>
        </row>
        <row r="41">
          <cell r="A41" t="str">
            <v>BID 733</v>
          </cell>
          <cell r="D41">
            <v>12.159303816249</v>
          </cell>
          <cell r="E41">
            <v>12.159303816249</v>
          </cell>
        </row>
        <row r="42">
          <cell r="A42" t="str">
            <v>BID 734</v>
          </cell>
          <cell r="D42">
            <v>14.1368981275685</v>
          </cell>
          <cell r="E42">
            <v>14.1368981275685</v>
          </cell>
        </row>
        <row r="43">
          <cell r="A43" t="str">
            <v>BID 816</v>
          </cell>
          <cell r="D43">
            <v>4.2386606629018804</v>
          </cell>
          <cell r="E43">
            <v>4.2386606629018804</v>
          </cell>
        </row>
        <row r="44">
          <cell r="A44" t="str">
            <v>BID 830</v>
          </cell>
          <cell r="D44">
            <v>5.5496372853334099</v>
          </cell>
          <cell r="E44">
            <v>5.5496372853334099</v>
          </cell>
        </row>
        <row r="45">
          <cell r="A45" t="str">
            <v>BID 845</v>
          </cell>
          <cell r="B45">
            <v>13.0749993304507</v>
          </cell>
          <cell r="E45">
            <v>13.0749993304507</v>
          </cell>
        </row>
        <row r="46">
          <cell r="A46" t="str">
            <v>BID 857</v>
          </cell>
          <cell r="D46">
            <v>7.7543456499816905</v>
          </cell>
          <cell r="E46">
            <v>7.7543456499816905</v>
          </cell>
        </row>
        <row r="47">
          <cell r="A47" t="str">
            <v>BID 863</v>
          </cell>
          <cell r="B47">
            <v>2.1218089999999998E-2</v>
          </cell>
          <cell r="E47">
            <v>2.1218089999999998E-2</v>
          </cell>
        </row>
        <row r="48">
          <cell r="A48" t="str">
            <v>BID 865</v>
          </cell>
          <cell r="D48">
            <v>36.001268495617097</v>
          </cell>
          <cell r="E48">
            <v>36.001268495617097</v>
          </cell>
        </row>
        <row r="49">
          <cell r="A49" t="str">
            <v>BID 867</v>
          </cell>
          <cell r="B49">
            <v>0.47034197999999999</v>
          </cell>
          <cell r="E49">
            <v>0.47034197999999999</v>
          </cell>
        </row>
        <row r="50">
          <cell r="A50" t="str">
            <v>BID 871</v>
          </cell>
          <cell r="D50">
            <v>13.187557351785001</v>
          </cell>
          <cell r="E50">
            <v>13.187557351785001</v>
          </cell>
        </row>
        <row r="51">
          <cell r="A51" t="str">
            <v>BID 925</v>
          </cell>
          <cell r="D51">
            <v>0.47286607000000003</v>
          </cell>
          <cell r="E51">
            <v>0.47286607000000003</v>
          </cell>
        </row>
        <row r="52">
          <cell r="A52" t="str">
            <v>BID 932</v>
          </cell>
          <cell r="D52">
            <v>0.9375</v>
          </cell>
          <cell r="E52">
            <v>0.9375</v>
          </cell>
        </row>
        <row r="53">
          <cell r="A53" t="str">
            <v>BID 961</v>
          </cell>
          <cell r="D53">
            <v>15.962</v>
          </cell>
          <cell r="E53">
            <v>15.962</v>
          </cell>
        </row>
        <row r="54">
          <cell r="A54" t="str">
            <v>BID CBA</v>
          </cell>
          <cell r="C54">
            <v>0</v>
          </cell>
          <cell r="E54">
            <v>0</v>
          </cell>
        </row>
        <row r="55">
          <cell r="A55" t="str">
            <v>BIRF 3280</v>
          </cell>
          <cell r="B55">
            <v>8.4093992100000001</v>
          </cell>
          <cell r="E55">
            <v>8.4093992100000001</v>
          </cell>
        </row>
        <row r="56">
          <cell r="A56" t="str">
            <v>BIRF 3281</v>
          </cell>
          <cell r="C56">
            <v>1.7077424699999999</v>
          </cell>
          <cell r="E56">
            <v>1.7077424699999999</v>
          </cell>
        </row>
        <row r="57">
          <cell r="A57" t="str">
            <v>BIRF 3460</v>
          </cell>
          <cell r="C57">
            <v>0.82952760000000003</v>
          </cell>
          <cell r="E57">
            <v>0.82952760000000003</v>
          </cell>
        </row>
        <row r="58">
          <cell r="A58" t="str">
            <v>BIRF 3520</v>
          </cell>
          <cell r="C58">
            <v>13.125</v>
          </cell>
          <cell r="E58">
            <v>13.125</v>
          </cell>
        </row>
        <row r="59">
          <cell r="A59" t="str">
            <v>BIRF 3521</v>
          </cell>
          <cell r="C59">
            <v>7.3053167299999995</v>
          </cell>
          <cell r="E59">
            <v>7.3053167299999995</v>
          </cell>
        </row>
        <row r="60">
          <cell r="A60" t="str">
            <v>BIRF 3558</v>
          </cell>
          <cell r="C60">
            <v>20</v>
          </cell>
          <cell r="E60">
            <v>20</v>
          </cell>
        </row>
        <row r="61">
          <cell r="A61" t="str">
            <v>BIRF 3611</v>
          </cell>
          <cell r="D61">
            <v>16.252800000000001</v>
          </cell>
          <cell r="E61">
            <v>16.252800000000001</v>
          </cell>
        </row>
        <row r="62">
          <cell r="A62" t="str">
            <v>BIRF 3643</v>
          </cell>
          <cell r="C62">
            <v>4.9783999999999997</v>
          </cell>
          <cell r="E62">
            <v>4.9783999999999997</v>
          </cell>
        </row>
        <row r="63">
          <cell r="A63" t="str">
            <v>BIRF 3794</v>
          </cell>
          <cell r="C63">
            <v>8.3864314599999989</v>
          </cell>
          <cell r="E63">
            <v>8.3864314599999989</v>
          </cell>
        </row>
        <row r="64">
          <cell r="A64" t="str">
            <v>BIRF 3860</v>
          </cell>
          <cell r="C64">
            <v>9.6390486400000004</v>
          </cell>
          <cell r="E64">
            <v>9.6390486400000004</v>
          </cell>
        </row>
        <row r="65">
          <cell r="A65" t="str">
            <v>BIRF 3877</v>
          </cell>
          <cell r="B65">
            <v>11.31027052</v>
          </cell>
          <cell r="E65">
            <v>11.31027052</v>
          </cell>
        </row>
        <row r="66">
          <cell r="A66" t="str">
            <v>BIRF 3921</v>
          </cell>
          <cell r="B66">
            <v>6.4135</v>
          </cell>
          <cell r="E66">
            <v>6.4135</v>
          </cell>
        </row>
        <row r="67">
          <cell r="A67" t="str">
            <v>BIRF 3927</v>
          </cell>
          <cell r="B67">
            <v>1.4013238100000001</v>
          </cell>
          <cell r="E67">
            <v>1.4013238100000001</v>
          </cell>
        </row>
        <row r="68">
          <cell r="A68" t="str">
            <v>BIRF 3960</v>
          </cell>
          <cell r="B68">
            <v>1.1284000000000001</v>
          </cell>
          <cell r="E68">
            <v>1.1284000000000001</v>
          </cell>
        </row>
        <row r="69">
          <cell r="A69" t="str">
            <v>BIRF 3971</v>
          </cell>
          <cell r="C69">
            <v>4.7869166700000001</v>
          </cell>
          <cell r="E69">
            <v>4.7869166700000001</v>
          </cell>
        </row>
        <row r="70">
          <cell r="A70" t="str">
            <v>BIRF 4085</v>
          </cell>
          <cell r="B70">
            <v>0.33587914000000002</v>
          </cell>
          <cell r="E70">
            <v>0.33587914000000002</v>
          </cell>
        </row>
        <row r="71">
          <cell r="A71" t="str">
            <v>BIRF 4131</v>
          </cell>
          <cell r="B71">
            <v>1</v>
          </cell>
          <cell r="E71">
            <v>1</v>
          </cell>
        </row>
        <row r="72">
          <cell r="A72" t="str">
            <v>BIRF 4163</v>
          </cell>
          <cell r="D72">
            <v>7.3964802300000008</v>
          </cell>
          <cell r="E72">
            <v>7.3964802300000008</v>
          </cell>
        </row>
        <row r="73">
          <cell r="A73" t="str">
            <v>BIRF 4168</v>
          </cell>
          <cell r="D73">
            <v>0.74906143000000003</v>
          </cell>
          <cell r="E73">
            <v>0.74906143000000003</v>
          </cell>
        </row>
        <row r="74">
          <cell r="A74" t="str">
            <v>BIRF 4218</v>
          </cell>
          <cell r="C74">
            <v>2.4998999999999998</v>
          </cell>
          <cell r="E74">
            <v>2.4998999999999998</v>
          </cell>
        </row>
        <row r="75">
          <cell r="A75" t="str">
            <v>BIRF 4219</v>
          </cell>
          <cell r="C75">
            <v>3.75</v>
          </cell>
          <cell r="E75">
            <v>3.75</v>
          </cell>
        </row>
        <row r="76">
          <cell r="A76" t="str">
            <v>BIRF 4220</v>
          </cell>
          <cell r="C76">
            <v>1.7499</v>
          </cell>
          <cell r="E76">
            <v>1.7499</v>
          </cell>
        </row>
        <row r="77">
          <cell r="A77" t="str">
            <v>BIRF 4221</v>
          </cell>
          <cell r="C77">
            <v>5</v>
          </cell>
          <cell r="E77">
            <v>5</v>
          </cell>
        </row>
        <row r="78">
          <cell r="A78" t="str">
            <v>BIRF 4281</v>
          </cell>
          <cell r="B78">
            <v>0.2999</v>
          </cell>
          <cell r="E78">
            <v>0.2999</v>
          </cell>
        </row>
        <row r="79">
          <cell r="A79" t="str">
            <v>BIRF 4295</v>
          </cell>
          <cell r="C79">
            <v>20.757190000000001</v>
          </cell>
          <cell r="E79">
            <v>20.757190000000001</v>
          </cell>
        </row>
        <row r="80">
          <cell r="A80" t="str">
            <v>BIRF 4313</v>
          </cell>
          <cell r="C80">
            <v>5.9256000000000002</v>
          </cell>
          <cell r="E80">
            <v>5.9256000000000002</v>
          </cell>
        </row>
        <row r="81">
          <cell r="A81" t="str">
            <v>BIRF 4314</v>
          </cell>
          <cell r="C81">
            <v>0.16971082999999998</v>
          </cell>
          <cell r="E81">
            <v>0.16971082999999998</v>
          </cell>
        </row>
        <row r="82">
          <cell r="A82" t="str">
            <v>BIRF 4398</v>
          </cell>
          <cell r="B82">
            <v>3.0147331200000003</v>
          </cell>
          <cell r="E82">
            <v>3.0147331200000003</v>
          </cell>
        </row>
        <row r="83">
          <cell r="A83" t="str">
            <v>BIRF 4405-1</v>
          </cell>
          <cell r="B83">
            <v>62.5</v>
          </cell>
          <cell r="E83">
            <v>62.5</v>
          </cell>
        </row>
        <row r="84">
          <cell r="A84" t="str">
            <v>BIRF 4459</v>
          </cell>
          <cell r="B84">
            <v>0.5</v>
          </cell>
          <cell r="E84">
            <v>0.5</v>
          </cell>
        </row>
        <row r="85">
          <cell r="A85" t="str">
            <v>BIRF 4472</v>
          </cell>
          <cell r="D85">
            <v>1.6999999999999999E-3</v>
          </cell>
          <cell r="E85">
            <v>1.6999999999999999E-3</v>
          </cell>
        </row>
        <row r="86">
          <cell r="A86" t="str">
            <v>BIRF 4578</v>
          </cell>
          <cell r="B86">
            <v>0</v>
          </cell>
          <cell r="E86">
            <v>0</v>
          </cell>
        </row>
        <row r="87">
          <cell r="A87" t="str">
            <v>BIRF 4580</v>
          </cell>
          <cell r="D87">
            <v>0.11405221</v>
          </cell>
          <cell r="E87">
            <v>0.11405221</v>
          </cell>
        </row>
        <row r="88">
          <cell r="A88" t="str">
            <v>BIRF 4585</v>
          </cell>
          <cell r="B88">
            <v>0</v>
          </cell>
          <cell r="E88">
            <v>0</v>
          </cell>
        </row>
        <row r="89">
          <cell r="A89" t="str">
            <v>BIRF 4586</v>
          </cell>
          <cell r="B89">
            <v>0</v>
          </cell>
          <cell r="E89">
            <v>0</v>
          </cell>
        </row>
        <row r="90">
          <cell r="A90" t="str">
            <v>BIRF 4640</v>
          </cell>
          <cell r="B90">
            <v>0</v>
          </cell>
          <cell r="E90">
            <v>0</v>
          </cell>
        </row>
        <row r="91">
          <cell r="A91" t="str">
            <v>BIRF 7157</v>
          </cell>
          <cell r="B91">
            <v>0</v>
          </cell>
          <cell r="E91">
            <v>0</v>
          </cell>
        </row>
        <row r="92">
          <cell r="A92" t="str">
            <v>BIRF 7199</v>
          </cell>
          <cell r="B92">
            <v>0</v>
          </cell>
          <cell r="E92">
            <v>0</v>
          </cell>
        </row>
        <row r="93">
          <cell r="A93" t="str">
            <v>BIRF 7242</v>
          </cell>
          <cell r="D93">
            <v>0</v>
          </cell>
          <cell r="E93">
            <v>0</v>
          </cell>
        </row>
        <row r="94">
          <cell r="A94" t="str">
            <v>BIRF 7268</v>
          </cell>
          <cell r="B94">
            <v>0</v>
          </cell>
          <cell r="E94">
            <v>0</v>
          </cell>
        </row>
        <row r="95">
          <cell r="A95" t="str">
            <v>BNA/ATC</v>
          </cell>
          <cell r="C95">
            <v>0.30828412744261502</v>
          </cell>
          <cell r="E95">
            <v>0.30828412744261502</v>
          </cell>
        </row>
        <row r="96">
          <cell r="A96" t="str">
            <v>BNA/PROVLP</v>
          </cell>
          <cell r="B96">
            <v>0</v>
          </cell>
          <cell r="E96">
            <v>0</v>
          </cell>
        </row>
        <row r="97">
          <cell r="A97" t="str">
            <v>BNA/REST</v>
          </cell>
          <cell r="D97">
            <v>46.279892787083405</v>
          </cell>
          <cell r="E97">
            <v>46.279892787083405</v>
          </cell>
        </row>
        <row r="98">
          <cell r="A98" t="str">
            <v>BNA/SALUD</v>
          </cell>
          <cell r="D98">
            <v>6.1561009424821602</v>
          </cell>
          <cell r="E98">
            <v>6.1561009424821602</v>
          </cell>
        </row>
        <row r="99">
          <cell r="A99" t="str">
            <v>BNA/TESORO/BCO</v>
          </cell>
          <cell r="B99">
            <v>0.58926548797250899</v>
          </cell>
          <cell r="C99">
            <v>0.1047259670404298</v>
          </cell>
          <cell r="E99">
            <v>0.6939914550129388</v>
          </cell>
        </row>
        <row r="100">
          <cell r="A100" t="str">
            <v>BNLH/PROVMI</v>
          </cell>
          <cell r="B100">
            <v>0.32500000000000001</v>
          </cell>
          <cell r="E100">
            <v>0.32500000000000001</v>
          </cell>
        </row>
        <row r="101">
          <cell r="A101" t="str">
            <v>BOGAR</v>
          </cell>
          <cell r="B101">
            <v>45.412243590220911</v>
          </cell>
          <cell r="C101">
            <v>45.412243590220911</v>
          </cell>
          <cell r="D101">
            <v>45.412243590220911</v>
          </cell>
          <cell r="E101">
            <v>136.23673077066275</v>
          </cell>
        </row>
        <row r="102">
          <cell r="A102" t="str">
            <v>BONOS/PROVSJ</v>
          </cell>
          <cell r="D102">
            <v>7.6175639259664401</v>
          </cell>
          <cell r="E102">
            <v>7.6175639259664401</v>
          </cell>
        </row>
        <row r="103">
          <cell r="A103" t="str">
            <v>BP06/B450-Fid1</v>
          </cell>
          <cell r="B103">
            <v>0</v>
          </cell>
          <cell r="D103">
            <v>0</v>
          </cell>
          <cell r="E103">
            <v>0</v>
          </cell>
        </row>
        <row r="104">
          <cell r="A104" t="str">
            <v>BP06/B450-Fid3</v>
          </cell>
          <cell r="C104">
            <v>0</v>
          </cell>
          <cell r="E104">
            <v>0</v>
          </cell>
        </row>
        <row r="105">
          <cell r="A105" t="str">
            <v>BP06/B450-Fid4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BP07/B450</v>
          </cell>
          <cell r="B106">
            <v>0</v>
          </cell>
          <cell r="D106">
            <v>0</v>
          </cell>
          <cell r="E106">
            <v>0</v>
          </cell>
        </row>
        <row r="107">
          <cell r="A107" t="str">
            <v>BRA/TESORO</v>
          </cell>
          <cell r="C107">
            <v>0.12253164</v>
          </cell>
          <cell r="E107">
            <v>0.12253164</v>
          </cell>
        </row>
        <row r="108">
          <cell r="A108" t="str">
            <v>BRA/YACYRETA</v>
          </cell>
          <cell r="B108">
            <v>0.35944986000000001</v>
          </cell>
          <cell r="C108">
            <v>0.30919657</v>
          </cell>
          <cell r="D108">
            <v>0.15270265</v>
          </cell>
          <cell r="E108">
            <v>0.82134908000000006</v>
          </cell>
        </row>
        <row r="109">
          <cell r="A109" t="str">
            <v>BT02</v>
          </cell>
          <cell r="B109">
            <v>0.23093246428193001</v>
          </cell>
          <cell r="E109">
            <v>0.23093246428193001</v>
          </cell>
        </row>
        <row r="110">
          <cell r="A110" t="str">
            <v>BT03</v>
          </cell>
          <cell r="B110">
            <v>0.18381261938240501</v>
          </cell>
          <cell r="E110">
            <v>0.18381261938240501</v>
          </cell>
        </row>
        <row r="111">
          <cell r="A111" t="str">
            <v>BT03Flot</v>
          </cell>
          <cell r="B111">
            <v>3.3677651041114795E-2</v>
          </cell>
          <cell r="E111">
            <v>3.3677651041114795E-2</v>
          </cell>
        </row>
        <row r="112">
          <cell r="A112" t="str">
            <v>BT04</v>
          </cell>
          <cell r="B112">
            <v>2.3927169215877796E-3</v>
          </cell>
          <cell r="E112">
            <v>2.3927169215877796E-3</v>
          </cell>
        </row>
        <row r="113">
          <cell r="A113" t="str">
            <v>BT05</v>
          </cell>
          <cell r="B113">
            <v>3.358436480009622</v>
          </cell>
          <cell r="E113">
            <v>3.358436480009622</v>
          </cell>
        </row>
        <row r="114">
          <cell r="A114" t="str">
            <v>BT06</v>
          </cell>
          <cell r="C114">
            <v>0</v>
          </cell>
          <cell r="E114">
            <v>0</v>
          </cell>
        </row>
        <row r="115">
          <cell r="A115" t="str">
            <v>BX92</v>
          </cell>
          <cell r="B115">
            <v>1.6578229804148401E-2</v>
          </cell>
          <cell r="E115">
            <v>1.6578229804148401E-2</v>
          </cell>
        </row>
        <row r="116">
          <cell r="A116" t="str">
            <v>CAF I</v>
          </cell>
          <cell r="C116">
            <v>0</v>
          </cell>
          <cell r="E116">
            <v>0</v>
          </cell>
        </row>
        <row r="117">
          <cell r="A117" t="str">
            <v>CHINA/EJERCITO</v>
          </cell>
          <cell r="D117">
            <v>0.33333333000000004</v>
          </cell>
          <cell r="E117">
            <v>0.33333333000000004</v>
          </cell>
        </row>
        <row r="118">
          <cell r="A118" t="str">
            <v>CITILA/RELEXT</v>
          </cell>
          <cell r="B118">
            <v>3.6863299999999998E-3</v>
          </cell>
          <cell r="C118">
            <v>3.43079E-3</v>
          </cell>
          <cell r="D118">
            <v>3.7266599999999997E-3</v>
          </cell>
          <cell r="E118">
            <v>1.0843779999999999E-2</v>
          </cell>
        </row>
        <row r="119">
          <cell r="A119" t="str">
            <v>CLPARIS</v>
          </cell>
          <cell r="C119">
            <v>153.65669578221414</v>
          </cell>
          <cell r="D119">
            <v>0</v>
          </cell>
          <cell r="E119">
            <v>153.65669578221414</v>
          </cell>
        </row>
        <row r="120">
          <cell r="A120" t="str">
            <v>DBF/CONEA</v>
          </cell>
          <cell r="D120">
            <v>4.3933865520971001</v>
          </cell>
          <cell r="E120">
            <v>4.3933865520971001</v>
          </cell>
        </row>
        <row r="121">
          <cell r="A121" t="str">
            <v>DISC $+CER</v>
          </cell>
          <cell r="D121">
            <v>0</v>
          </cell>
          <cell r="E121">
            <v>0</v>
          </cell>
        </row>
        <row r="122">
          <cell r="A122" t="str">
            <v>DISC EUR</v>
          </cell>
          <cell r="D122">
            <v>0</v>
          </cell>
          <cell r="E122">
            <v>0</v>
          </cell>
        </row>
        <row r="123">
          <cell r="A123" t="str">
            <v>DISC JPY</v>
          </cell>
          <cell r="D123">
            <v>0</v>
          </cell>
          <cell r="E123">
            <v>0</v>
          </cell>
        </row>
        <row r="124">
          <cell r="A124" t="str">
            <v>DISC USD</v>
          </cell>
          <cell r="D124">
            <v>0</v>
          </cell>
          <cell r="E124">
            <v>0</v>
          </cell>
        </row>
        <row r="125">
          <cell r="A125" t="str">
            <v>DISD</v>
          </cell>
          <cell r="C125">
            <v>0</v>
          </cell>
          <cell r="E125">
            <v>0</v>
          </cell>
        </row>
        <row r="126">
          <cell r="A126" t="str">
            <v>DISDDM</v>
          </cell>
          <cell r="C126">
            <v>0</v>
          </cell>
          <cell r="E126">
            <v>0</v>
          </cell>
        </row>
        <row r="127">
          <cell r="A127" t="str">
            <v>EEUU/TESORO</v>
          </cell>
          <cell r="D127">
            <v>0</v>
          </cell>
          <cell r="E127">
            <v>0</v>
          </cell>
        </row>
        <row r="128">
          <cell r="A128" t="str">
            <v>EIB/VIALIDAD</v>
          </cell>
          <cell r="D128">
            <v>1.2617216</v>
          </cell>
          <cell r="E128">
            <v>1.2617216</v>
          </cell>
        </row>
        <row r="129">
          <cell r="A129" t="str">
            <v>EL/DEM-55</v>
          </cell>
          <cell r="C129">
            <v>0</v>
          </cell>
          <cell r="E129">
            <v>0</v>
          </cell>
        </row>
        <row r="130">
          <cell r="A130" t="str">
            <v>EL/DEM-72</v>
          </cell>
          <cell r="B130">
            <v>0</v>
          </cell>
          <cell r="E130">
            <v>0</v>
          </cell>
        </row>
        <row r="131">
          <cell r="A131" t="str">
            <v>EL/DEM-86</v>
          </cell>
          <cell r="C131">
            <v>0</v>
          </cell>
          <cell r="E131">
            <v>0</v>
          </cell>
        </row>
        <row r="132">
          <cell r="A132" t="str">
            <v>EL/ITL-77</v>
          </cell>
          <cell r="B132">
            <v>0</v>
          </cell>
          <cell r="E132">
            <v>0</v>
          </cell>
        </row>
        <row r="133">
          <cell r="A133" t="str">
            <v>EN/YACYRETA</v>
          </cell>
          <cell r="C133">
            <v>0.39573040999999998</v>
          </cell>
          <cell r="D133">
            <v>3.5519750000000003E-2</v>
          </cell>
          <cell r="E133">
            <v>0.43125015999999999</v>
          </cell>
        </row>
        <row r="134">
          <cell r="A134" t="str">
            <v>EXIMUS/YACYRETA</v>
          </cell>
          <cell r="C134">
            <v>11.608162530000001</v>
          </cell>
          <cell r="E134">
            <v>11.608162530000001</v>
          </cell>
        </row>
        <row r="135">
          <cell r="A135" t="str">
            <v>FEM/TESORO</v>
          </cell>
          <cell r="B135">
            <v>1.2540010309278399E-2</v>
          </cell>
          <cell r="C135">
            <v>1.2540010309278399E-2</v>
          </cell>
          <cell r="D135">
            <v>1.2540010309278399E-2</v>
          </cell>
          <cell r="E135">
            <v>3.7620030927835196E-2</v>
          </cell>
        </row>
        <row r="136">
          <cell r="A136" t="str">
            <v>FERRO</v>
          </cell>
          <cell r="B136">
            <v>0</v>
          </cell>
          <cell r="E136">
            <v>0</v>
          </cell>
        </row>
        <row r="137">
          <cell r="A137" t="str">
            <v>FIDA 225</v>
          </cell>
          <cell r="D137">
            <v>0.446332133702941</v>
          </cell>
          <cell r="E137">
            <v>0.446332133702941</v>
          </cell>
        </row>
        <row r="138">
          <cell r="A138" t="str">
            <v>FIDA 417</v>
          </cell>
          <cell r="D138">
            <v>0.15552810572994</v>
          </cell>
          <cell r="E138">
            <v>0.15552810572994</v>
          </cell>
        </row>
        <row r="139">
          <cell r="A139" t="str">
            <v>FIDA 514</v>
          </cell>
          <cell r="D139">
            <v>8.6038594155029412E-3</v>
          </cell>
          <cell r="E139">
            <v>8.6038594155029412E-3</v>
          </cell>
        </row>
        <row r="140">
          <cell r="A140" t="str">
            <v>FKUW/PROVSF</v>
          </cell>
          <cell r="D140">
            <v>1.11886518315645</v>
          </cell>
          <cell r="E140">
            <v>1.11886518315645</v>
          </cell>
        </row>
        <row r="141">
          <cell r="A141" t="str">
            <v>FMI 2000</v>
          </cell>
          <cell r="C141">
            <v>0</v>
          </cell>
          <cell r="D141">
            <v>287.90948085160704</v>
          </cell>
          <cell r="E141">
            <v>287.90948085160704</v>
          </cell>
        </row>
        <row r="142">
          <cell r="A142" t="str">
            <v>FMI 2000/SRF</v>
          </cell>
          <cell r="B142">
            <v>138.622949059951</v>
          </cell>
          <cell r="C142">
            <v>138.622949059951</v>
          </cell>
          <cell r="D142">
            <v>138.622949059951</v>
          </cell>
          <cell r="E142">
            <v>415.86884717985299</v>
          </cell>
        </row>
        <row r="143">
          <cell r="A143" t="str">
            <v>FMI 2003</v>
          </cell>
          <cell r="C143">
            <v>0</v>
          </cell>
          <cell r="E143">
            <v>0</v>
          </cell>
        </row>
        <row r="144">
          <cell r="A144" t="str">
            <v>FMI 2003 II</v>
          </cell>
          <cell r="C144">
            <v>0</v>
          </cell>
          <cell r="E144">
            <v>0</v>
          </cell>
        </row>
        <row r="145">
          <cell r="A145" t="str">
            <v>FMI 92</v>
          </cell>
          <cell r="C145">
            <v>0</v>
          </cell>
          <cell r="D145">
            <v>30.967852226424103</v>
          </cell>
          <cell r="E145">
            <v>30.967852226424103</v>
          </cell>
        </row>
        <row r="146">
          <cell r="A146" t="str">
            <v>FON/TESORO</v>
          </cell>
          <cell r="B146">
            <v>0.83559331958762884</v>
          </cell>
          <cell r="C146">
            <v>0.94917368041237116</v>
          </cell>
          <cell r="D146">
            <v>1.8767240618556704</v>
          </cell>
          <cell r="E146">
            <v>3.6614910618556706</v>
          </cell>
        </row>
        <row r="147">
          <cell r="A147" t="str">
            <v>FONAVI/TESORO</v>
          </cell>
          <cell r="B147">
            <v>13.25130884536083</v>
          </cell>
          <cell r="C147">
            <v>3.3128272061855699</v>
          </cell>
          <cell r="D147">
            <v>3.3128272061855699</v>
          </cell>
          <cell r="E147">
            <v>19.876963257731969</v>
          </cell>
        </row>
        <row r="148">
          <cell r="A148" t="str">
            <v>FONP 06/94</v>
          </cell>
          <cell r="B148">
            <v>0</v>
          </cell>
          <cell r="E148">
            <v>0</v>
          </cell>
        </row>
        <row r="149">
          <cell r="A149" t="str">
            <v>FONP 10/96</v>
          </cell>
          <cell r="C149">
            <v>0</v>
          </cell>
          <cell r="E149">
            <v>0</v>
          </cell>
        </row>
        <row r="150">
          <cell r="A150" t="str">
            <v>FUB/RELEXT</v>
          </cell>
          <cell r="B150">
            <v>1.8833599999999999E-3</v>
          </cell>
          <cell r="C150">
            <v>1.4164100000000001E-3</v>
          </cell>
          <cell r="D150">
            <v>2.1425200000000002E-3</v>
          </cell>
          <cell r="E150">
            <v>5.4422900000000007E-3</v>
          </cell>
        </row>
        <row r="151">
          <cell r="A151" t="str">
            <v>GEN/YACYRETA</v>
          </cell>
          <cell r="B151">
            <v>8.5383000000000008E-4</v>
          </cell>
          <cell r="E151">
            <v>8.5383000000000008E-4</v>
          </cell>
        </row>
        <row r="152">
          <cell r="A152" t="str">
            <v>GLO17 PES</v>
          </cell>
          <cell r="B152">
            <v>0</v>
          </cell>
          <cell r="E152">
            <v>0</v>
          </cell>
        </row>
        <row r="153">
          <cell r="A153" t="str">
            <v>ICE/BANADE</v>
          </cell>
          <cell r="D153">
            <v>0.92688078000000007</v>
          </cell>
          <cell r="E153">
            <v>0.92688078000000007</v>
          </cell>
        </row>
        <row r="154">
          <cell r="A154" t="str">
            <v>ICE/CORTE</v>
          </cell>
          <cell r="B154">
            <v>0</v>
          </cell>
          <cell r="E154">
            <v>0</v>
          </cell>
        </row>
        <row r="155">
          <cell r="A155" t="str">
            <v>ICE/MCBA</v>
          </cell>
          <cell r="D155">
            <v>0.35395259000000001</v>
          </cell>
          <cell r="E155">
            <v>0.35395259000000001</v>
          </cell>
        </row>
        <row r="156">
          <cell r="A156" t="str">
            <v>ICE/PREFEC</v>
          </cell>
          <cell r="D156">
            <v>6.6803979999999999E-2</v>
          </cell>
          <cell r="E156">
            <v>6.6803979999999999E-2</v>
          </cell>
        </row>
        <row r="157">
          <cell r="A157" t="str">
            <v>ICE/PROVCB</v>
          </cell>
          <cell r="B157">
            <v>0.62365181000000003</v>
          </cell>
          <cell r="E157">
            <v>0.62365181000000003</v>
          </cell>
        </row>
        <row r="158">
          <cell r="A158" t="str">
            <v>ICE/SALUD</v>
          </cell>
          <cell r="C158">
            <v>2.34358567</v>
          </cell>
          <cell r="E158">
            <v>2.34358567</v>
          </cell>
        </row>
        <row r="159">
          <cell r="A159" t="str">
            <v>ICO/CBA</v>
          </cell>
          <cell r="B159">
            <v>0</v>
          </cell>
          <cell r="E159">
            <v>0</v>
          </cell>
        </row>
        <row r="160">
          <cell r="A160" t="str">
            <v>ICO/SALUD</v>
          </cell>
          <cell r="B160">
            <v>0</v>
          </cell>
          <cell r="E160">
            <v>0</v>
          </cell>
        </row>
        <row r="161">
          <cell r="A161" t="str">
            <v>IRB/RELEXT</v>
          </cell>
          <cell r="D161">
            <v>3.6561110443456301E-3</v>
          </cell>
          <cell r="E161">
            <v>3.6561110443456301E-3</v>
          </cell>
        </row>
        <row r="162">
          <cell r="A162" t="str">
            <v>JBIC/HIDRONOR</v>
          </cell>
          <cell r="C162">
            <v>2.8317977627058899</v>
          </cell>
          <cell r="E162">
            <v>2.8317977627058899</v>
          </cell>
        </row>
        <row r="163">
          <cell r="A163" t="str">
            <v>JBIC/TESORO</v>
          </cell>
          <cell r="B163">
            <v>54.861102792213536</v>
          </cell>
          <cell r="E163">
            <v>54.861102792213536</v>
          </cell>
        </row>
        <row r="164">
          <cell r="A164" t="str">
            <v>JBIC/YACYRETA</v>
          </cell>
          <cell r="D164">
            <v>7.6138163921430504</v>
          </cell>
          <cell r="E164">
            <v>7.6138163921430504</v>
          </cell>
        </row>
        <row r="165">
          <cell r="A165" t="str">
            <v>KFW/INTI</v>
          </cell>
          <cell r="D165">
            <v>0.28425349116692722</v>
          </cell>
          <cell r="E165">
            <v>0.28425349116692722</v>
          </cell>
        </row>
        <row r="166">
          <cell r="A166" t="str">
            <v>KFW/YACYRETA</v>
          </cell>
          <cell r="C166">
            <v>0.34118306693907002</v>
          </cell>
          <cell r="E166">
            <v>0.34118306693907002</v>
          </cell>
        </row>
        <row r="167">
          <cell r="A167" t="str">
            <v>LEU$</v>
          </cell>
          <cell r="B167">
            <v>7.6769007397055528E-2</v>
          </cell>
          <cell r="E167">
            <v>7.6769007397055528E-2</v>
          </cell>
        </row>
        <row r="168">
          <cell r="A168" t="str">
            <v>MEDIO/BANADE</v>
          </cell>
          <cell r="B168">
            <v>4.6278854945318999</v>
          </cell>
          <cell r="C168">
            <v>2.1660289508472501</v>
          </cell>
          <cell r="D168">
            <v>1.9980904458598698</v>
          </cell>
          <cell r="E168">
            <v>8.792004891239019</v>
          </cell>
        </row>
        <row r="169">
          <cell r="A169" t="str">
            <v>MEDIO/BCRA</v>
          </cell>
          <cell r="B169">
            <v>1.4385553799999999</v>
          </cell>
          <cell r="E169">
            <v>1.4385553799999999</v>
          </cell>
        </row>
        <row r="170">
          <cell r="A170" t="str">
            <v>MEDIO/HIDRONOR</v>
          </cell>
          <cell r="B170">
            <v>6.5103881744982606E-2</v>
          </cell>
          <cell r="E170">
            <v>6.5103881744982606E-2</v>
          </cell>
        </row>
        <row r="171">
          <cell r="A171" t="str">
            <v>MEDIO/JUSTICIA</v>
          </cell>
          <cell r="C171">
            <v>5.6662050000000005E-2</v>
          </cell>
          <cell r="E171">
            <v>5.6662050000000005E-2</v>
          </cell>
        </row>
        <row r="172">
          <cell r="A172" t="str">
            <v>MEDIO/NASA</v>
          </cell>
          <cell r="C172">
            <v>0.239855726475183</v>
          </cell>
          <cell r="E172">
            <v>0.239855726475183</v>
          </cell>
        </row>
        <row r="173">
          <cell r="A173" t="str">
            <v>MEDIO/PROVBA</v>
          </cell>
          <cell r="D173">
            <v>0.473955462083884</v>
          </cell>
          <cell r="E173">
            <v>0.473955462083884</v>
          </cell>
        </row>
        <row r="174">
          <cell r="A174" t="str">
            <v>MEDIO/SALUD</v>
          </cell>
          <cell r="C174">
            <v>0.57456817690181494</v>
          </cell>
          <cell r="E174">
            <v>0.57456817690181494</v>
          </cell>
        </row>
        <row r="175">
          <cell r="A175" t="str">
            <v>OCMO</v>
          </cell>
          <cell r="B175">
            <v>0.195558717577823</v>
          </cell>
          <cell r="E175">
            <v>0.195558717577823</v>
          </cell>
        </row>
        <row r="176">
          <cell r="A176" t="str">
            <v>P BG01/03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P BG04/06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P BG05/17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P BG06/27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P BG07/05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P BG08/19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P BG09/09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P BG10/20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P BG11/10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P BG12/15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P BG13/30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P BG14/31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P BG15/12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P BG16/08$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P BG17/08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P BIHD</v>
          </cell>
          <cell r="B191">
            <v>4.1784514580761895E-3</v>
          </cell>
          <cell r="C191">
            <v>4.1784514580761895E-3</v>
          </cell>
          <cell r="D191">
            <v>4.1784514580761895E-3</v>
          </cell>
          <cell r="E191">
            <v>1.2535354374228569E-2</v>
          </cell>
        </row>
        <row r="192">
          <cell r="A192" t="str">
            <v>P BP02/E330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P BP02/E400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P BP02/E580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P BP02/E580-II</v>
          </cell>
          <cell r="B195">
            <v>4.37988275824544</v>
          </cell>
          <cell r="E195">
            <v>4.37988275824544</v>
          </cell>
        </row>
        <row r="196">
          <cell r="A196" t="str">
            <v>P BP03/B405 (Radar I)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P BP03/B405 (Radar II)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P BP04/E435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P BP05/B400 (Hexagon IV)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P BP06/B450 (Radar III)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P BP06/B450 (Radar IV)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P BP06/E580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P BP07/B450 (Celtic I)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P BP07/B450 (Celtic II)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P BT03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P BT03Flot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P BT04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P BT05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P BT06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P BT2006</v>
          </cell>
          <cell r="B210">
            <v>0</v>
          </cell>
          <cell r="C210">
            <v>55.352283316103097</v>
          </cell>
          <cell r="D210">
            <v>0</v>
          </cell>
          <cell r="E210">
            <v>55.352283316103097</v>
          </cell>
        </row>
        <row r="211">
          <cell r="A211" t="str">
            <v>P BT27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P DC$</v>
          </cell>
          <cell r="B212">
            <v>0.33870796219931298</v>
          </cell>
          <cell r="C212">
            <v>0.33870796219931298</v>
          </cell>
          <cell r="D212">
            <v>0.33870796219931298</v>
          </cell>
          <cell r="E212">
            <v>1.016123886597939</v>
          </cell>
        </row>
        <row r="213">
          <cell r="A213" t="str">
            <v>P EL/ARP-61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P EL/USD-74</v>
          </cell>
          <cell r="B214">
            <v>0</v>
          </cell>
          <cell r="C214">
            <v>3.5847083704427098</v>
          </cell>
          <cell r="E214">
            <v>3.5847083704427098</v>
          </cell>
        </row>
        <row r="215">
          <cell r="A215" t="str">
            <v>P EL/USD-79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P EL/USD-91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P FRB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P PFIXSI (Hexagon II)</v>
          </cell>
          <cell r="B218">
            <v>0</v>
          </cell>
          <cell r="C218">
            <v>95.3783324751642</v>
          </cell>
          <cell r="E218">
            <v>95.3783324751642</v>
          </cell>
        </row>
        <row r="219">
          <cell r="A219" t="str">
            <v>P PFIXSII (Hexagon III)</v>
          </cell>
          <cell r="B219">
            <v>0</v>
          </cell>
          <cell r="C219">
            <v>0</v>
          </cell>
          <cell r="D219">
            <v>94.967116843693901</v>
          </cell>
          <cell r="E219">
            <v>94.967116843693901</v>
          </cell>
        </row>
        <row r="220">
          <cell r="A220" t="str">
            <v>P PRO1</v>
          </cell>
          <cell r="B220">
            <v>1.9153318762886602</v>
          </cell>
          <cell r="C220">
            <v>1.9153318762886602</v>
          </cell>
          <cell r="D220">
            <v>1.9153318762886602</v>
          </cell>
          <cell r="E220">
            <v>5.7459956288659804</v>
          </cell>
        </row>
        <row r="221">
          <cell r="A221" t="str">
            <v>P PRO10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P PRO2</v>
          </cell>
          <cell r="B222">
            <v>1.5060887875759228</v>
          </cell>
          <cell r="C222">
            <v>1.4398688347131827</v>
          </cell>
          <cell r="D222">
            <v>1.4522181830678127</v>
          </cell>
          <cell r="E222">
            <v>4.3981758053569182</v>
          </cell>
        </row>
        <row r="223">
          <cell r="A223" t="str">
            <v>P PRO3</v>
          </cell>
          <cell r="B223">
            <v>4.4903505154639195E-3</v>
          </cell>
          <cell r="C223">
            <v>4.4903505154639195E-3</v>
          </cell>
          <cell r="D223">
            <v>4.4903505154639195E-3</v>
          </cell>
          <cell r="E223">
            <v>1.3471051546391759E-2</v>
          </cell>
        </row>
        <row r="224">
          <cell r="A224" t="str">
            <v>P PRO4</v>
          </cell>
          <cell r="B224">
            <v>2.368926765427712</v>
          </cell>
          <cell r="C224">
            <v>2.3801730905258722</v>
          </cell>
          <cell r="D224">
            <v>2.3801730905258722</v>
          </cell>
          <cell r="E224">
            <v>7.1292729464794569</v>
          </cell>
        </row>
        <row r="225">
          <cell r="A225" t="str">
            <v>P PRO5</v>
          </cell>
          <cell r="B225">
            <v>2.3163469450171799</v>
          </cell>
          <cell r="C225">
            <v>0</v>
          </cell>
          <cell r="D225">
            <v>0</v>
          </cell>
          <cell r="E225">
            <v>2.3163469450171799</v>
          </cell>
        </row>
        <row r="226">
          <cell r="A226" t="str">
            <v>P PRO6</v>
          </cell>
          <cell r="B226">
            <v>11.13985930989452</v>
          </cell>
          <cell r="C226">
            <v>0</v>
          </cell>
          <cell r="D226">
            <v>0</v>
          </cell>
          <cell r="E226">
            <v>11.13985930989452</v>
          </cell>
        </row>
        <row r="227">
          <cell r="A227" t="str">
            <v>P PRO9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PAR</v>
          </cell>
          <cell r="C228">
            <v>0</v>
          </cell>
          <cell r="E228">
            <v>0</v>
          </cell>
        </row>
        <row r="229">
          <cell r="A229" t="str">
            <v>PARDM</v>
          </cell>
          <cell r="C229">
            <v>0</v>
          </cell>
          <cell r="E229">
            <v>0</v>
          </cell>
        </row>
        <row r="230">
          <cell r="A230" t="str">
            <v>PRE3</v>
          </cell>
          <cell r="B230">
            <v>9.9432302405498309E-3</v>
          </cell>
          <cell r="E230">
            <v>9.9432302405498309E-3</v>
          </cell>
        </row>
        <row r="231">
          <cell r="A231" t="str">
            <v>PRE4</v>
          </cell>
          <cell r="B231">
            <v>8.7405328211390299E-2</v>
          </cell>
          <cell r="E231">
            <v>8.7405328211390299E-2</v>
          </cell>
        </row>
        <row r="232">
          <cell r="A232" t="str">
            <v>PRO1</v>
          </cell>
          <cell r="B232">
            <v>0.25622375945017201</v>
          </cell>
          <cell r="C232">
            <v>0.22863392783505099</v>
          </cell>
          <cell r="D232">
            <v>0.22863392783505099</v>
          </cell>
          <cell r="E232">
            <v>0.71349161512027393</v>
          </cell>
        </row>
        <row r="233">
          <cell r="A233" t="str">
            <v>PRO10</v>
          </cell>
          <cell r="B233">
            <v>0.59741532842668599</v>
          </cell>
          <cell r="E233">
            <v>0.59741532842668599</v>
          </cell>
        </row>
        <row r="234">
          <cell r="A234" t="str">
            <v>PRO2</v>
          </cell>
          <cell r="B234">
            <v>1.1563370027604789</v>
          </cell>
          <cell r="C234">
            <v>1.096338613215156</v>
          </cell>
          <cell r="D234">
            <v>1.096338613215156</v>
          </cell>
          <cell r="E234">
            <v>3.3490142291907912</v>
          </cell>
        </row>
        <row r="235">
          <cell r="A235" t="str">
            <v>PRO3</v>
          </cell>
          <cell r="B235">
            <v>0.10125758419243948</v>
          </cell>
          <cell r="C235">
            <v>0.10126101374570448</v>
          </cell>
          <cell r="D235">
            <v>0.10126101374570448</v>
          </cell>
          <cell r="E235">
            <v>0.30377961168384848</v>
          </cell>
        </row>
        <row r="236">
          <cell r="A236" t="str">
            <v>PRO4</v>
          </cell>
          <cell r="B236">
            <v>3.5780090037496191</v>
          </cell>
          <cell r="C236">
            <v>3.5862716545950186</v>
          </cell>
          <cell r="D236">
            <v>3.5862716545950186</v>
          </cell>
          <cell r="E236">
            <v>10.750552312939655</v>
          </cell>
        </row>
        <row r="237">
          <cell r="A237" t="str">
            <v>PRO5</v>
          </cell>
          <cell r="B237">
            <v>0.31369018213058431</v>
          </cell>
          <cell r="E237">
            <v>0.31369018213058431</v>
          </cell>
        </row>
        <row r="238">
          <cell r="A238" t="str">
            <v>PRO6</v>
          </cell>
          <cell r="B238">
            <v>3.704201604481165</v>
          </cell>
          <cell r="E238">
            <v>3.704201604481165</v>
          </cell>
        </row>
        <row r="239">
          <cell r="A239" t="str">
            <v>PRO7</v>
          </cell>
          <cell r="B239">
            <v>1.55675258839667</v>
          </cell>
          <cell r="C239">
            <v>1.55675258839667</v>
          </cell>
          <cell r="D239">
            <v>1.55675258839667</v>
          </cell>
          <cell r="E239">
            <v>4.6702577651900103</v>
          </cell>
        </row>
        <row r="240">
          <cell r="A240" t="str">
            <v>PRO9</v>
          </cell>
          <cell r="B240">
            <v>0.35449604810996527</v>
          </cell>
          <cell r="E240">
            <v>0.35449604810996527</v>
          </cell>
        </row>
        <row r="241">
          <cell r="A241" t="str">
            <v>SABA/INTGM</v>
          </cell>
          <cell r="C241">
            <v>0.31119439000000004</v>
          </cell>
          <cell r="E241">
            <v>0.31119439000000004</v>
          </cell>
        </row>
        <row r="242">
          <cell r="A242" t="str">
            <v>SUD/YACYRETA</v>
          </cell>
          <cell r="D242">
            <v>0.38969410999999998</v>
          </cell>
          <cell r="E242">
            <v>0.38969410999999998</v>
          </cell>
        </row>
        <row r="243">
          <cell r="A243" t="str">
            <v>TBA/TESORO</v>
          </cell>
          <cell r="B243">
            <v>1.3766524432989693</v>
          </cell>
          <cell r="C243">
            <v>0.3441630962199313</v>
          </cell>
          <cell r="D243">
            <v>0.3441630962199313</v>
          </cell>
          <cell r="E243">
            <v>2.0649786357388318</v>
          </cell>
        </row>
        <row r="244">
          <cell r="A244" t="str">
            <v>TECH/MOSP</v>
          </cell>
          <cell r="D244">
            <v>0.12523916000000002</v>
          </cell>
          <cell r="E244">
            <v>0.12523916000000002</v>
          </cell>
        </row>
        <row r="245">
          <cell r="A245" t="str">
            <v>VARIOS/PAMI</v>
          </cell>
          <cell r="B245">
            <v>29.831551443299016</v>
          </cell>
          <cell r="C245">
            <v>2.9072003436426103E-2</v>
          </cell>
          <cell r="D245">
            <v>2.9072003436426103E-2</v>
          </cell>
          <cell r="E245">
            <v>29.889695450171867</v>
          </cell>
        </row>
        <row r="246">
          <cell r="A246" t="str">
            <v>WBC/RELEXT</v>
          </cell>
          <cell r="B246">
            <v>1.5767159853569252E-3</v>
          </cell>
          <cell r="C246">
            <v>1.936165344722387E-3</v>
          </cell>
          <cell r="D246">
            <v>2.1773718730933459E-3</v>
          </cell>
          <cell r="E246">
            <v>5.6902532031726585E-3</v>
          </cell>
        </row>
        <row r="247">
          <cell r="A247" t="str">
            <v>#N/A</v>
          </cell>
          <cell r="B247">
            <v>0.1952059862542955</v>
          </cell>
          <cell r="C247">
            <v>0.1952059862542955</v>
          </cell>
          <cell r="D247">
            <v>0.1952059862542955</v>
          </cell>
          <cell r="E247">
            <v>0.58561795876288647</v>
          </cell>
        </row>
        <row r="248">
          <cell r="A248" t="str">
            <v>Total general</v>
          </cell>
          <cell r="B248">
            <v>1046.3358851997414</v>
          </cell>
          <cell r="C248">
            <v>1150.3925149484919</v>
          </cell>
          <cell r="D248">
            <v>2226.0559204966771</v>
          </cell>
          <cell r="E248">
            <v>4422.7843206449115</v>
          </cell>
        </row>
      </sheetData>
      <sheetData sheetId="1" refreshError="1"/>
      <sheetData sheetId="2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2006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ABCRA</v>
          </cell>
          <cell r="B6">
            <v>618.55670103092802</v>
          </cell>
          <cell r="C6">
            <v>893.470790378007</v>
          </cell>
          <cell r="E6">
            <v>618.55670103092802</v>
          </cell>
          <cell r="F6">
            <v>206.185567010309</v>
          </cell>
          <cell r="H6">
            <v>481.09965635738899</v>
          </cell>
          <cell r="I6">
            <v>257.73195876288702</v>
          </cell>
          <cell r="J6">
            <v>178.69415807560131</v>
          </cell>
          <cell r="N6">
            <v>3254.2955326460497</v>
          </cell>
        </row>
        <row r="7">
          <cell r="A7" t="str">
            <v>ALENIA/FFAA</v>
          </cell>
          <cell r="M7">
            <v>0.76323700000000005</v>
          </cell>
          <cell r="N7">
            <v>0.76323700000000005</v>
          </cell>
        </row>
        <row r="8">
          <cell r="A8" t="str">
            <v>ARMADA-CCI</v>
          </cell>
          <cell r="B8">
            <v>9.801961168384879E-2</v>
          </cell>
          <cell r="C8">
            <v>9.801961168384879E-2</v>
          </cell>
          <cell r="D8">
            <v>9.801961168384879E-2</v>
          </cell>
          <cell r="E8">
            <v>9.801961168384879E-2</v>
          </cell>
          <cell r="F8">
            <v>9.801961168384879E-2</v>
          </cell>
          <cell r="G8">
            <v>9.801961168384879E-2</v>
          </cell>
          <cell r="H8">
            <v>9.801961168384879E-2</v>
          </cell>
          <cell r="I8">
            <v>9.801961168384879E-2</v>
          </cell>
          <cell r="J8">
            <v>9.801961168384879E-2</v>
          </cell>
          <cell r="K8">
            <v>9.801961168384879E-2</v>
          </cell>
          <cell r="L8">
            <v>9.801961168384879E-2</v>
          </cell>
          <cell r="M8">
            <v>9.801961168384879E-2</v>
          </cell>
          <cell r="N8">
            <v>1.1762353402061854</v>
          </cell>
        </row>
        <row r="9">
          <cell r="A9" t="str">
            <v>BBVA/SALUD</v>
          </cell>
          <cell r="C9">
            <v>7.3629550000000002E-2</v>
          </cell>
          <cell r="F9">
            <v>1.6589669999999997E-2</v>
          </cell>
          <cell r="N9">
            <v>9.0219220000000003E-2</v>
          </cell>
        </row>
        <row r="10">
          <cell r="A10" t="str">
            <v>BD06-u$s</v>
          </cell>
          <cell r="B10">
            <v>15.803000000000001</v>
          </cell>
          <cell r="N10">
            <v>15.803000000000001</v>
          </cell>
        </row>
        <row r="11">
          <cell r="A11" t="str">
            <v>BD07-I $</v>
          </cell>
          <cell r="C11">
            <v>171.712753881092</v>
          </cell>
          <cell r="I11">
            <v>171.712753881092</v>
          </cell>
          <cell r="N11">
            <v>343.425507762184</v>
          </cell>
        </row>
        <row r="12">
          <cell r="A12" t="str">
            <v>BD08-UCP</v>
          </cell>
          <cell r="D12">
            <v>108.183685474795</v>
          </cell>
          <cell r="J12">
            <v>108.183685474795</v>
          </cell>
          <cell r="N12">
            <v>216.36737094959</v>
          </cell>
        </row>
        <row r="13">
          <cell r="A13" t="str">
            <v>BD11-UCP</v>
          </cell>
          <cell r="B13">
            <v>30.366699217911002</v>
          </cell>
          <cell r="C13">
            <v>30.366699217911002</v>
          </cell>
          <cell r="D13">
            <v>30.366699217911002</v>
          </cell>
          <cell r="E13">
            <v>30.366699217911002</v>
          </cell>
          <cell r="F13">
            <v>30.366699217911002</v>
          </cell>
          <cell r="G13">
            <v>30.366699217911002</v>
          </cell>
          <cell r="H13">
            <v>30.366699217911002</v>
          </cell>
          <cell r="I13">
            <v>30.366699217911002</v>
          </cell>
          <cell r="J13">
            <v>30.366699217911002</v>
          </cell>
          <cell r="K13">
            <v>30.366699217911002</v>
          </cell>
          <cell r="L13">
            <v>30.366699217911002</v>
          </cell>
          <cell r="M13">
            <v>30.366699217911002</v>
          </cell>
          <cell r="N13">
            <v>364.40039061493195</v>
          </cell>
        </row>
        <row r="14">
          <cell r="A14" t="str">
            <v>BD12-I u$s</v>
          </cell>
          <cell r="C14">
            <v>0</v>
          </cell>
          <cell r="I14">
            <v>1523.6552460299999</v>
          </cell>
          <cell r="N14">
            <v>1523.6552460299999</v>
          </cell>
        </row>
        <row r="15">
          <cell r="A15" t="str">
            <v>BD13-u$s</v>
          </cell>
          <cell r="E15">
            <v>245.462425</v>
          </cell>
          <cell r="K15">
            <v>0</v>
          </cell>
          <cell r="N15">
            <v>245.462425</v>
          </cell>
        </row>
        <row r="16">
          <cell r="A16" t="str">
            <v>BERL/YACYRETA</v>
          </cell>
          <cell r="B16">
            <v>0.5819824660497539</v>
          </cell>
          <cell r="H16">
            <v>0.5819824660497539</v>
          </cell>
          <cell r="N16">
            <v>1.1639649320995078</v>
          </cell>
        </row>
        <row r="17">
          <cell r="A17" t="str">
            <v>BESP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BG04/06</v>
          </cell>
          <cell r="E18">
            <v>0</v>
          </cell>
          <cell r="K18">
            <v>470.93302699999998</v>
          </cell>
          <cell r="N18">
            <v>470.93302699999998</v>
          </cell>
        </row>
        <row r="19">
          <cell r="A19" t="str">
            <v>BG05/17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BG06/27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BG08/19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BG08/Pesificado</v>
          </cell>
          <cell r="G22">
            <v>3.8874089686792099E-3</v>
          </cell>
          <cell r="M22">
            <v>3.8874089686792099E-3</v>
          </cell>
          <cell r="N22">
            <v>7.7748179373584199E-3</v>
          </cell>
        </row>
        <row r="23">
          <cell r="A23" t="str">
            <v>BG09/09</v>
          </cell>
          <cell r="E23">
            <v>0</v>
          </cell>
          <cell r="K23">
            <v>0</v>
          </cell>
          <cell r="N23">
            <v>0</v>
          </cell>
        </row>
        <row r="24">
          <cell r="A24" t="str">
            <v>BG10/20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BG11/10</v>
          </cell>
          <cell r="D25">
            <v>0</v>
          </cell>
          <cell r="J25">
            <v>0</v>
          </cell>
          <cell r="N25">
            <v>0</v>
          </cell>
        </row>
        <row r="26">
          <cell r="A26" t="str">
            <v>BG12/15</v>
          </cell>
          <cell r="G26">
            <v>0</v>
          </cell>
          <cell r="M26">
            <v>0</v>
          </cell>
          <cell r="N26">
            <v>0</v>
          </cell>
        </row>
        <row r="27">
          <cell r="A27" t="str">
            <v>BG13/30</v>
          </cell>
          <cell r="B27">
            <v>0</v>
          </cell>
          <cell r="H27">
            <v>0</v>
          </cell>
          <cell r="N27">
            <v>0</v>
          </cell>
        </row>
        <row r="28">
          <cell r="A28" t="str">
            <v>BG14/31</v>
          </cell>
          <cell r="B28">
            <v>0</v>
          </cell>
          <cell r="H28">
            <v>0</v>
          </cell>
          <cell r="N28">
            <v>0</v>
          </cell>
        </row>
        <row r="29">
          <cell r="A29" t="str">
            <v>BG15/12</v>
          </cell>
          <cell r="C29">
            <v>0</v>
          </cell>
          <cell r="I29">
            <v>0</v>
          </cell>
          <cell r="N29">
            <v>0</v>
          </cell>
        </row>
        <row r="30">
          <cell r="A30" t="str">
            <v>BG16/08$</v>
          </cell>
          <cell r="D30">
            <v>0</v>
          </cell>
          <cell r="J30">
            <v>0</v>
          </cell>
          <cell r="N30">
            <v>0</v>
          </cell>
        </row>
        <row r="31">
          <cell r="A31" t="str">
            <v>BG17/08</v>
          </cell>
          <cell r="G31">
            <v>73.481211580000007</v>
          </cell>
          <cell r="M31">
            <v>73.481211580000007</v>
          </cell>
          <cell r="N31">
            <v>146.96242316000001</v>
          </cell>
        </row>
        <row r="32">
          <cell r="A32" t="str">
            <v>BG18/18</v>
          </cell>
          <cell r="M32">
            <v>0</v>
          </cell>
          <cell r="N32">
            <v>0</v>
          </cell>
        </row>
        <row r="33">
          <cell r="A33" t="str">
            <v>BG19/31</v>
          </cell>
          <cell r="M33">
            <v>0</v>
          </cell>
          <cell r="N33">
            <v>0</v>
          </cell>
        </row>
        <row r="34">
          <cell r="A34" t="str">
            <v>BID 1008</v>
          </cell>
          <cell r="G34">
            <v>0.19496853</v>
          </cell>
          <cell r="M34">
            <v>0.19496853</v>
          </cell>
          <cell r="N34">
            <v>0.38993706</v>
          </cell>
        </row>
        <row r="35">
          <cell r="A35" t="str">
            <v>BID 1021</v>
          </cell>
          <cell r="D35">
            <v>0</v>
          </cell>
          <cell r="J35">
            <v>0.36248480999999999</v>
          </cell>
          <cell r="N35">
            <v>0.36248480999999999</v>
          </cell>
        </row>
        <row r="36">
          <cell r="A36" t="str">
            <v>BID 1031</v>
          </cell>
          <cell r="C36">
            <v>10.877888480000001</v>
          </cell>
          <cell r="I36">
            <v>10.877888480000001</v>
          </cell>
          <cell r="N36">
            <v>21.755776960000002</v>
          </cell>
        </row>
        <row r="37">
          <cell r="A37" t="str">
            <v>BID 1034</v>
          </cell>
          <cell r="F37">
            <v>2.85013205</v>
          </cell>
          <cell r="L37">
            <v>2.85013205</v>
          </cell>
          <cell r="N37">
            <v>5.7002641000000001</v>
          </cell>
        </row>
        <row r="38">
          <cell r="A38" t="str">
            <v>BID 1059</v>
          </cell>
          <cell r="C38">
            <v>5.56628875</v>
          </cell>
          <cell r="I38">
            <v>5.56628875</v>
          </cell>
          <cell r="N38">
            <v>11.1325775</v>
          </cell>
        </row>
        <row r="39">
          <cell r="A39" t="str">
            <v>BID 1060</v>
          </cell>
          <cell r="B39">
            <v>1.5309737999999999</v>
          </cell>
          <cell r="H39">
            <v>1.5309737999999999</v>
          </cell>
          <cell r="N39">
            <v>3.0619475999999999</v>
          </cell>
        </row>
        <row r="40">
          <cell r="A40" t="str">
            <v>BID 1068</v>
          </cell>
          <cell r="D40">
            <v>3.1377501899999998</v>
          </cell>
          <cell r="J40">
            <v>3.1377501899999998</v>
          </cell>
          <cell r="N40">
            <v>6.2755003799999995</v>
          </cell>
        </row>
        <row r="41">
          <cell r="A41" t="str">
            <v>BID 1082</v>
          </cell>
          <cell r="C41">
            <v>5.6778839999999997E-2</v>
          </cell>
          <cell r="I41">
            <v>5.6778839999999997E-2</v>
          </cell>
          <cell r="N41">
            <v>0.11355767999999999</v>
          </cell>
        </row>
        <row r="42">
          <cell r="A42" t="str">
            <v>BID 1111</v>
          </cell>
          <cell r="G42">
            <v>0.23964007999999998</v>
          </cell>
          <cell r="M42">
            <v>0.23964007999999998</v>
          </cell>
          <cell r="N42">
            <v>0.47928015999999996</v>
          </cell>
        </row>
        <row r="43">
          <cell r="A43" t="str">
            <v>BID 1118</v>
          </cell>
          <cell r="C43">
            <v>0</v>
          </cell>
          <cell r="I43">
            <v>0</v>
          </cell>
          <cell r="N43">
            <v>0</v>
          </cell>
        </row>
        <row r="44">
          <cell r="A44" t="str">
            <v>BID 1133</v>
          </cell>
          <cell r="B44">
            <v>4.7266240000000001E-2</v>
          </cell>
          <cell r="H44">
            <v>4.7266240000000001E-2</v>
          </cell>
          <cell r="N44">
            <v>9.4532480000000002E-2</v>
          </cell>
        </row>
        <row r="45">
          <cell r="A45" t="str">
            <v>BID 1134</v>
          </cell>
          <cell r="E45">
            <v>0.53420967000000008</v>
          </cell>
          <cell r="K45">
            <v>0.53420967000000008</v>
          </cell>
          <cell r="N45">
            <v>1.0684193400000002</v>
          </cell>
        </row>
        <row r="46">
          <cell r="A46" t="str">
            <v>BID 1164</v>
          </cell>
          <cell r="G46">
            <v>1.9875882199999999</v>
          </cell>
          <cell r="M46">
            <v>1.9875882199999999</v>
          </cell>
          <cell r="N46">
            <v>3.9751764399999998</v>
          </cell>
        </row>
        <row r="47">
          <cell r="A47" t="str">
            <v>BID 1192</v>
          </cell>
          <cell r="D47">
            <v>0.51831315999999994</v>
          </cell>
          <cell r="J47">
            <v>0.51831315999999994</v>
          </cell>
          <cell r="N47">
            <v>1.0366263199999999</v>
          </cell>
        </row>
        <row r="48">
          <cell r="A48" t="str">
            <v>BID 1193</v>
          </cell>
          <cell r="D48">
            <v>0</v>
          </cell>
          <cell r="J48">
            <v>0</v>
          </cell>
          <cell r="N48">
            <v>0</v>
          </cell>
        </row>
        <row r="49">
          <cell r="A49" t="str">
            <v>BID 1201</v>
          </cell>
          <cell r="F49">
            <v>4.2663325099999998</v>
          </cell>
          <cell r="L49">
            <v>4.2663325099999998</v>
          </cell>
          <cell r="N49">
            <v>8.5326650199999996</v>
          </cell>
        </row>
        <row r="50">
          <cell r="A50" t="str">
            <v>BID 1206</v>
          </cell>
          <cell r="D50">
            <v>5.5740660000000004E-2</v>
          </cell>
          <cell r="J50">
            <v>5.5740660000000004E-2</v>
          </cell>
          <cell r="N50">
            <v>0.11148132000000001</v>
          </cell>
        </row>
        <row r="51">
          <cell r="A51" t="str">
            <v>BID 1279</v>
          </cell>
          <cell r="E51">
            <v>2.4502929999999999E-2</v>
          </cell>
          <cell r="K51">
            <v>2.4502929999999999E-2</v>
          </cell>
          <cell r="N51">
            <v>4.9005859999999998E-2</v>
          </cell>
        </row>
        <row r="52">
          <cell r="A52" t="str">
            <v>BID 1287</v>
          </cell>
          <cell r="B52">
            <v>5.3303964600000002</v>
          </cell>
          <cell r="H52">
            <v>5.3303964600000002</v>
          </cell>
          <cell r="N52">
            <v>10.66079292</v>
          </cell>
        </row>
        <row r="53">
          <cell r="A53" t="str">
            <v>BID 1295</v>
          </cell>
          <cell r="C53">
            <v>0</v>
          </cell>
          <cell r="I53">
            <v>13.33333333</v>
          </cell>
          <cell r="N53">
            <v>13.33333333</v>
          </cell>
        </row>
        <row r="54">
          <cell r="A54" t="str">
            <v>BID 1307</v>
          </cell>
          <cell r="E54">
            <v>0</v>
          </cell>
          <cell r="K54">
            <v>0</v>
          </cell>
          <cell r="N54">
            <v>0</v>
          </cell>
        </row>
        <row r="55">
          <cell r="A55" t="str">
            <v>BID 1324</v>
          </cell>
          <cell r="G55">
            <v>0</v>
          </cell>
          <cell r="M55">
            <v>16.666666670000001</v>
          </cell>
          <cell r="N55">
            <v>16.666666670000001</v>
          </cell>
        </row>
        <row r="56">
          <cell r="A56" t="str">
            <v>BID 1325</v>
          </cell>
          <cell r="G56">
            <v>1.641366E-2</v>
          </cell>
          <cell r="M56">
            <v>1.641366E-2</v>
          </cell>
          <cell r="N56">
            <v>3.282732E-2</v>
          </cell>
        </row>
        <row r="57">
          <cell r="A57" t="str">
            <v>BID 1341</v>
          </cell>
          <cell r="D57">
            <v>0</v>
          </cell>
          <cell r="J57">
            <v>0</v>
          </cell>
          <cell r="N57">
            <v>0</v>
          </cell>
        </row>
        <row r="58">
          <cell r="A58" t="str">
            <v>BID 1345</v>
          </cell>
          <cell r="F58">
            <v>0</v>
          </cell>
          <cell r="L58">
            <v>0</v>
          </cell>
          <cell r="N58">
            <v>0</v>
          </cell>
        </row>
        <row r="59">
          <cell r="A59" t="str">
            <v>BID 1353</v>
          </cell>
          <cell r="C59">
            <v>1.1576972800000001</v>
          </cell>
          <cell r="N59">
            <v>1.1576972800000001</v>
          </cell>
        </row>
        <row r="60">
          <cell r="A60" t="str">
            <v>BID 1452</v>
          </cell>
          <cell r="C60">
            <v>300</v>
          </cell>
          <cell r="I60">
            <v>300</v>
          </cell>
          <cell r="N60">
            <v>600</v>
          </cell>
        </row>
        <row r="61">
          <cell r="A61" t="str">
            <v>BID 1463</v>
          </cell>
          <cell r="D61">
            <v>0</v>
          </cell>
          <cell r="J61">
            <v>0</v>
          </cell>
          <cell r="N61">
            <v>0</v>
          </cell>
        </row>
        <row r="62">
          <cell r="A62" t="str">
            <v>BID 1517</v>
          </cell>
          <cell r="C62">
            <v>0</v>
          </cell>
          <cell r="G62">
            <v>100</v>
          </cell>
          <cell r="I62">
            <v>0</v>
          </cell>
          <cell r="M62">
            <v>100</v>
          </cell>
          <cell r="N62">
            <v>200</v>
          </cell>
        </row>
        <row r="63">
          <cell r="A63" t="str">
            <v>BID 1570</v>
          </cell>
          <cell r="D63">
            <v>0</v>
          </cell>
          <cell r="J63">
            <v>0.22885248</v>
          </cell>
          <cell r="N63">
            <v>0.22885248</v>
          </cell>
        </row>
        <row r="64">
          <cell r="A64" t="str">
            <v>BID 1606</v>
          </cell>
          <cell r="G64">
            <v>0</v>
          </cell>
          <cell r="M64">
            <v>0</v>
          </cell>
          <cell r="N64">
            <v>0</v>
          </cell>
        </row>
        <row r="65">
          <cell r="A65" t="str">
            <v>BID 165</v>
          </cell>
          <cell r="B65">
            <v>7.18012346619398E-2</v>
          </cell>
          <cell r="N65">
            <v>7.18012346619398E-2</v>
          </cell>
        </row>
        <row r="66">
          <cell r="A66" t="str">
            <v>BID 206</v>
          </cell>
          <cell r="B66">
            <v>3.8688875451482798</v>
          </cell>
          <cell r="H66">
            <v>3.8688875451482798</v>
          </cell>
          <cell r="N66">
            <v>7.7377750902965596</v>
          </cell>
        </row>
        <row r="67">
          <cell r="A67" t="str">
            <v>BID 214</v>
          </cell>
          <cell r="B67">
            <v>1.0987524224487499</v>
          </cell>
          <cell r="H67">
            <v>1.0987524224487499</v>
          </cell>
          <cell r="N67">
            <v>2.1975048448974999</v>
          </cell>
        </row>
        <row r="68">
          <cell r="A68" t="str">
            <v>BID 4</v>
          </cell>
          <cell r="C68">
            <v>8.0314430771878491E-3</v>
          </cell>
          <cell r="I68">
            <v>8.0314430771878491E-3</v>
          </cell>
          <cell r="N68">
            <v>1.6062886154375698E-2</v>
          </cell>
        </row>
        <row r="69">
          <cell r="A69" t="str">
            <v>BID 504</v>
          </cell>
          <cell r="B69">
            <v>3.9271100000000001E-3</v>
          </cell>
          <cell r="N69">
            <v>3.9271100000000001E-3</v>
          </cell>
        </row>
        <row r="70">
          <cell r="A70" t="str">
            <v>BID 514</v>
          </cell>
          <cell r="B70">
            <v>4.1075199999999999E-2</v>
          </cell>
          <cell r="H70">
            <v>4.1075199999999999E-2</v>
          </cell>
          <cell r="N70">
            <v>8.2150399999999998E-2</v>
          </cell>
        </row>
        <row r="71">
          <cell r="A71" t="str">
            <v>BID 515</v>
          </cell>
          <cell r="D71">
            <v>1.7006229100424599</v>
          </cell>
          <cell r="J71">
            <v>1.7006229100424599</v>
          </cell>
          <cell r="N71">
            <v>3.4012458200849198</v>
          </cell>
        </row>
        <row r="72">
          <cell r="A72" t="str">
            <v>BID 516</v>
          </cell>
          <cell r="D72">
            <v>1.2880448589280999</v>
          </cell>
          <cell r="J72">
            <v>1.2880448589280999</v>
          </cell>
          <cell r="N72">
            <v>2.5760897178561999</v>
          </cell>
        </row>
        <row r="73">
          <cell r="A73" t="str">
            <v>BID 528</v>
          </cell>
          <cell r="D73">
            <v>0.70864637261835106</v>
          </cell>
          <cell r="J73">
            <v>0.70864637261835106</v>
          </cell>
          <cell r="N73">
            <v>1.4172927452367021</v>
          </cell>
        </row>
        <row r="74">
          <cell r="A74" t="str">
            <v>BID 545</v>
          </cell>
          <cell r="F74">
            <v>1.87645755707303</v>
          </cell>
          <cell r="L74">
            <v>1.87645755707303</v>
          </cell>
          <cell r="N74">
            <v>3.7529151141460599</v>
          </cell>
        </row>
        <row r="75">
          <cell r="A75" t="str">
            <v>BID 553</v>
          </cell>
          <cell r="B75">
            <v>0.12921470858502301</v>
          </cell>
          <cell r="H75">
            <v>0.12921470858502301</v>
          </cell>
          <cell r="N75">
            <v>0.25842941717004603</v>
          </cell>
        </row>
        <row r="76">
          <cell r="A76" t="str">
            <v>BID 555</v>
          </cell>
          <cell r="F76">
            <v>9.7115555241198894</v>
          </cell>
          <cell r="L76">
            <v>9.7115555241198894</v>
          </cell>
          <cell r="N76">
            <v>19.423111048239779</v>
          </cell>
        </row>
        <row r="77">
          <cell r="A77" t="str">
            <v>BID 583</v>
          </cell>
          <cell r="E77">
            <v>9.1163717524635999</v>
          </cell>
          <cell r="K77">
            <v>9.1163717524635999</v>
          </cell>
          <cell r="N77">
            <v>18.2327435049272</v>
          </cell>
        </row>
        <row r="78">
          <cell r="A78" t="str">
            <v>BID 618</v>
          </cell>
          <cell r="D78">
            <v>1.72828626032447</v>
          </cell>
          <cell r="J78">
            <v>1.72828626032447</v>
          </cell>
          <cell r="N78">
            <v>3.4565725206489399</v>
          </cell>
        </row>
        <row r="79">
          <cell r="A79" t="str">
            <v>BID 619</v>
          </cell>
          <cell r="D79">
            <v>13.155169939215</v>
          </cell>
          <cell r="J79">
            <v>13.155169939215</v>
          </cell>
          <cell r="N79">
            <v>26.31033987843</v>
          </cell>
        </row>
        <row r="80">
          <cell r="A80" t="str">
            <v>BID 621</v>
          </cell>
          <cell r="B80">
            <v>2.0692985251152001</v>
          </cell>
          <cell r="H80">
            <v>2.0692985251152001</v>
          </cell>
          <cell r="N80">
            <v>4.1385970502304001</v>
          </cell>
        </row>
        <row r="81">
          <cell r="A81" t="str">
            <v>BID 633</v>
          </cell>
          <cell r="F81">
            <v>11.5007549082752</v>
          </cell>
          <cell r="L81">
            <v>11.5007549082752</v>
          </cell>
          <cell r="N81">
            <v>23.001509816550399</v>
          </cell>
        </row>
        <row r="82">
          <cell r="A82" t="str">
            <v>BID 643</v>
          </cell>
          <cell r="E82">
            <v>1.0412584466980199</v>
          </cell>
          <cell r="K82">
            <v>1.0412584466980199</v>
          </cell>
          <cell r="N82">
            <v>2.0825168933960398</v>
          </cell>
        </row>
        <row r="83">
          <cell r="A83" t="str">
            <v>BID 661</v>
          </cell>
          <cell r="D83">
            <v>0.41505735999999999</v>
          </cell>
          <cell r="J83">
            <v>0.41505735999999999</v>
          </cell>
          <cell r="N83">
            <v>0.83011471999999997</v>
          </cell>
        </row>
        <row r="84">
          <cell r="A84" t="str">
            <v>BID 682</v>
          </cell>
          <cell r="E84">
            <v>10.0858137232446</v>
          </cell>
          <cell r="K84">
            <v>10.0858137232446</v>
          </cell>
          <cell r="N84">
            <v>20.1716274464892</v>
          </cell>
        </row>
        <row r="85">
          <cell r="A85" t="str">
            <v>BID 684</v>
          </cell>
          <cell r="E85">
            <v>0.120364073556537</v>
          </cell>
          <cell r="K85">
            <v>0.120364073556537</v>
          </cell>
          <cell r="N85">
            <v>0.240728147113074</v>
          </cell>
        </row>
        <row r="86">
          <cell r="A86" t="str">
            <v>BID 718</v>
          </cell>
          <cell r="D86">
            <v>0.56482353000000007</v>
          </cell>
          <cell r="J86">
            <v>0.56482353000000007</v>
          </cell>
          <cell r="N86">
            <v>1.1296470600000001</v>
          </cell>
        </row>
        <row r="87">
          <cell r="A87" t="str">
            <v>BID 733</v>
          </cell>
          <cell r="G87">
            <v>12.159303816249</v>
          </cell>
          <cell r="M87">
            <v>12.159303816249</v>
          </cell>
          <cell r="N87">
            <v>24.318607632498001</v>
          </cell>
        </row>
        <row r="88">
          <cell r="A88" t="str">
            <v>BID 734</v>
          </cell>
          <cell r="G88">
            <v>14.1368981275685</v>
          </cell>
          <cell r="M88">
            <v>14.1368981275685</v>
          </cell>
          <cell r="N88">
            <v>28.273796255137</v>
          </cell>
        </row>
        <row r="89">
          <cell r="A89" t="str">
            <v>BID 740</v>
          </cell>
          <cell r="B89">
            <v>0.77434701676462503</v>
          </cell>
          <cell r="H89">
            <v>0.77434701676462503</v>
          </cell>
          <cell r="N89">
            <v>1.5486940335292501</v>
          </cell>
        </row>
        <row r="90">
          <cell r="A90" t="str">
            <v>BID 760</v>
          </cell>
          <cell r="B90">
            <v>2.9665633845187998</v>
          </cell>
          <cell r="H90">
            <v>2.9665633845187998</v>
          </cell>
          <cell r="N90">
            <v>5.9331267690375995</v>
          </cell>
        </row>
        <row r="91">
          <cell r="A91" t="str">
            <v>BID 768</v>
          </cell>
          <cell r="D91">
            <v>0.179826653091746</v>
          </cell>
          <cell r="J91">
            <v>0.179826653091746</v>
          </cell>
          <cell r="N91">
            <v>0.35965330618349201</v>
          </cell>
        </row>
        <row r="92">
          <cell r="A92" t="str">
            <v>BID 795</v>
          </cell>
          <cell r="D92">
            <v>12.9784992441372</v>
          </cell>
          <cell r="J92">
            <v>12.9784992441372</v>
          </cell>
          <cell r="N92">
            <v>25.956998488274401</v>
          </cell>
        </row>
        <row r="93">
          <cell r="A93" t="str">
            <v>BID 797</v>
          </cell>
          <cell r="D93">
            <v>6.8305078628982905</v>
          </cell>
          <cell r="J93">
            <v>6.8305078628982905</v>
          </cell>
          <cell r="N93">
            <v>13.661015725796581</v>
          </cell>
        </row>
        <row r="94">
          <cell r="A94" t="str">
            <v>BID 798</v>
          </cell>
          <cell r="D94">
            <v>1.80484351432682</v>
          </cell>
          <cell r="J94">
            <v>1.80484351432682</v>
          </cell>
          <cell r="N94">
            <v>3.60968702865364</v>
          </cell>
        </row>
        <row r="95">
          <cell r="A95" t="str">
            <v>BID 802</v>
          </cell>
          <cell r="D95">
            <v>3.2605394337105</v>
          </cell>
          <cell r="J95">
            <v>3.2605394337105</v>
          </cell>
          <cell r="N95">
            <v>6.5210788674210001</v>
          </cell>
        </row>
        <row r="96">
          <cell r="A96" t="str">
            <v>BID 816</v>
          </cell>
          <cell r="G96">
            <v>4.2386606629018804</v>
          </cell>
          <cell r="M96">
            <v>4.2386606629018804</v>
          </cell>
          <cell r="N96">
            <v>8.4773213258037607</v>
          </cell>
        </row>
        <row r="97">
          <cell r="A97" t="str">
            <v>BID 826</v>
          </cell>
          <cell r="B97">
            <v>1.9348335859696</v>
          </cell>
          <cell r="H97">
            <v>1.9348335859696</v>
          </cell>
          <cell r="N97">
            <v>3.8696671719392</v>
          </cell>
        </row>
        <row r="98">
          <cell r="A98" t="str">
            <v>BID 830</v>
          </cell>
          <cell r="G98">
            <v>5.5496372853334099</v>
          </cell>
          <cell r="M98">
            <v>5.5496372853334099</v>
          </cell>
          <cell r="N98">
            <v>11.09927457066682</v>
          </cell>
        </row>
        <row r="99">
          <cell r="A99" t="str">
            <v>BID 845</v>
          </cell>
          <cell r="E99">
            <v>13.032710224898901</v>
          </cell>
          <cell r="K99">
            <v>13.032710224898901</v>
          </cell>
          <cell r="N99">
            <v>26.065420449797802</v>
          </cell>
        </row>
        <row r="100">
          <cell r="A100" t="str">
            <v>BID 855</v>
          </cell>
          <cell r="C100">
            <v>0.84320547999999995</v>
          </cell>
          <cell r="I100">
            <v>0.84320547999999995</v>
          </cell>
          <cell r="N100">
            <v>1.6864109599999999</v>
          </cell>
        </row>
        <row r="101">
          <cell r="A101" t="str">
            <v>BID 857</v>
          </cell>
          <cell r="G101">
            <v>7.7543456499816905</v>
          </cell>
          <cell r="M101">
            <v>7.7543456499816905</v>
          </cell>
          <cell r="N101">
            <v>15.508691299963381</v>
          </cell>
        </row>
        <row r="102">
          <cell r="A102" t="str">
            <v>BID 863</v>
          </cell>
          <cell r="E102">
            <v>2.1218089999999998E-2</v>
          </cell>
          <cell r="K102">
            <v>2.1218089999999998E-2</v>
          </cell>
          <cell r="N102">
            <v>4.2436179999999997E-2</v>
          </cell>
        </row>
        <row r="103">
          <cell r="A103" t="str">
            <v>BID 865</v>
          </cell>
          <cell r="G103">
            <v>36.001268495617097</v>
          </cell>
          <cell r="M103">
            <v>36.001268495617097</v>
          </cell>
          <cell r="N103">
            <v>72.002536991234194</v>
          </cell>
        </row>
        <row r="104">
          <cell r="A104" t="str">
            <v>BID 867</v>
          </cell>
          <cell r="E104">
            <v>0.47034197999999999</v>
          </cell>
          <cell r="K104">
            <v>0.47034197999999999</v>
          </cell>
          <cell r="N104">
            <v>0.94068395999999999</v>
          </cell>
        </row>
        <row r="105">
          <cell r="A105" t="str">
            <v>BID 871</v>
          </cell>
          <cell r="G105">
            <v>13.187557351785001</v>
          </cell>
          <cell r="M105">
            <v>13.187557351785001</v>
          </cell>
          <cell r="N105">
            <v>26.375114703570002</v>
          </cell>
        </row>
        <row r="106">
          <cell r="A106" t="str">
            <v>BID 899</v>
          </cell>
          <cell r="D106">
            <v>5.0458772279226798</v>
          </cell>
          <cell r="J106">
            <v>5.0458772279226798</v>
          </cell>
          <cell r="N106">
            <v>10.09175445584536</v>
          </cell>
        </row>
        <row r="107">
          <cell r="A107" t="str">
            <v>BID 907</v>
          </cell>
          <cell r="D107">
            <v>0.64739437</v>
          </cell>
          <cell r="J107">
            <v>0.64739437</v>
          </cell>
          <cell r="N107">
            <v>1.29478874</v>
          </cell>
        </row>
        <row r="108">
          <cell r="A108" t="str">
            <v>BID 925</v>
          </cell>
          <cell r="G108">
            <v>0.47286607000000003</v>
          </cell>
          <cell r="M108">
            <v>0.47286607000000003</v>
          </cell>
          <cell r="N108">
            <v>0.94573214000000005</v>
          </cell>
        </row>
        <row r="109">
          <cell r="A109" t="str">
            <v>BID 925/OC</v>
          </cell>
          <cell r="D109">
            <v>0.56708312999999999</v>
          </cell>
          <cell r="J109">
            <v>0.56708312999999999</v>
          </cell>
          <cell r="N109">
            <v>1.13416626</v>
          </cell>
        </row>
        <row r="110">
          <cell r="A110" t="str">
            <v>BID 932</v>
          </cell>
          <cell r="G110">
            <v>0.9375</v>
          </cell>
          <cell r="M110">
            <v>0.9375</v>
          </cell>
          <cell r="N110">
            <v>1.875</v>
          </cell>
        </row>
        <row r="111">
          <cell r="A111" t="str">
            <v>BID 940</v>
          </cell>
          <cell r="C111">
            <v>0</v>
          </cell>
          <cell r="I111">
            <v>0</v>
          </cell>
          <cell r="N111">
            <v>0</v>
          </cell>
        </row>
        <row r="112">
          <cell r="A112" t="str">
            <v>BID 961</v>
          </cell>
          <cell r="G112">
            <v>15.962</v>
          </cell>
          <cell r="M112">
            <v>15.962</v>
          </cell>
          <cell r="N112">
            <v>31.923999999999999</v>
          </cell>
        </row>
        <row r="113">
          <cell r="A113" t="str">
            <v>BID 962</v>
          </cell>
          <cell r="C113">
            <v>1.7143301399999999</v>
          </cell>
          <cell r="I113">
            <v>1.7143301399999999</v>
          </cell>
          <cell r="N113">
            <v>3.4286602799999999</v>
          </cell>
        </row>
        <row r="114">
          <cell r="A114" t="str">
            <v>BID 979</v>
          </cell>
          <cell r="C114">
            <v>11.91359209</v>
          </cell>
          <cell r="I114">
            <v>11.91359209</v>
          </cell>
          <cell r="N114">
            <v>23.82718418</v>
          </cell>
        </row>
        <row r="115">
          <cell r="A115" t="str">
            <v>BID 989</v>
          </cell>
          <cell r="D115">
            <v>0.45427601000000001</v>
          </cell>
          <cell r="J115">
            <v>0.88438320999999998</v>
          </cell>
          <cell r="N115">
            <v>1.33865922</v>
          </cell>
        </row>
        <row r="116">
          <cell r="A116" t="str">
            <v>BID 996</v>
          </cell>
          <cell r="D116">
            <v>0.44471572999999998</v>
          </cell>
          <cell r="J116">
            <v>0.44471572999999998</v>
          </cell>
          <cell r="N116">
            <v>0.88943145999999995</v>
          </cell>
        </row>
        <row r="117">
          <cell r="A117" t="str">
            <v>BID CBA</v>
          </cell>
          <cell r="F117">
            <v>2.6290665600000001</v>
          </cell>
          <cell r="L117">
            <v>2.6290665600000001</v>
          </cell>
          <cell r="N117">
            <v>5.2581331200000001</v>
          </cell>
        </row>
        <row r="118">
          <cell r="A118" t="str">
            <v>BIRF 302</v>
          </cell>
          <cell r="G118">
            <v>0.13857376999999999</v>
          </cell>
          <cell r="M118">
            <v>0.13857376999999999</v>
          </cell>
          <cell r="N118">
            <v>0.27714753999999997</v>
          </cell>
        </row>
        <row r="119">
          <cell r="A119" t="str">
            <v>BIRF 3280</v>
          </cell>
          <cell r="E119">
            <v>8.4093992100000001</v>
          </cell>
          <cell r="K119">
            <v>8.4093992100000001</v>
          </cell>
          <cell r="N119">
            <v>16.81879842</v>
          </cell>
        </row>
        <row r="120">
          <cell r="A120" t="str">
            <v>BIRF 3281</v>
          </cell>
          <cell r="F120">
            <v>1.7077424699999999</v>
          </cell>
          <cell r="L120">
            <v>1.7077424699999999</v>
          </cell>
          <cell r="N120">
            <v>3.4154849399999998</v>
          </cell>
        </row>
        <row r="121">
          <cell r="A121" t="str">
            <v>BIRF 3291</v>
          </cell>
          <cell r="D121">
            <v>12.5</v>
          </cell>
          <cell r="J121">
            <v>12.5</v>
          </cell>
          <cell r="N121">
            <v>25</v>
          </cell>
        </row>
        <row r="122">
          <cell r="A122" t="str">
            <v>BIRF 3292</v>
          </cell>
          <cell r="D122">
            <v>0.95935999999999999</v>
          </cell>
          <cell r="J122">
            <v>0.95935999999999999</v>
          </cell>
          <cell r="N122">
            <v>1.91872</v>
          </cell>
        </row>
        <row r="123">
          <cell r="A123" t="str">
            <v>BIRF 3297</v>
          </cell>
          <cell r="D123">
            <v>1.35653</v>
          </cell>
          <cell r="J123">
            <v>1.35653</v>
          </cell>
          <cell r="N123">
            <v>2.71306</v>
          </cell>
        </row>
        <row r="124">
          <cell r="A124" t="str">
            <v>BIRF 3362</v>
          </cell>
          <cell r="D124">
            <v>0.96</v>
          </cell>
          <cell r="J124">
            <v>0.96</v>
          </cell>
          <cell r="N124">
            <v>1.92</v>
          </cell>
        </row>
        <row r="125">
          <cell r="A125" t="str">
            <v>BIRF 3394</v>
          </cell>
          <cell r="D125">
            <v>15.96</v>
          </cell>
          <cell r="J125">
            <v>16.574999999999999</v>
          </cell>
          <cell r="N125">
            <v>32.534999999999997</v>
          </cell>
        </row>
        <row r="126">
          <cell r="A126" t="str">
            <v>BIRF 343</v>
          </cell>
          <cell r="B126">
            <v>0.16967599999999999</v>
          </cell>
          <cell r="H126">
            <v>0.16967599999999999</v>
          </cell>
          <cell r="N126">
            <v>0.33935199999999999</v>
          </cell>
        </row>
        <row r="127">
          <cell r="A127" t="str">
            <v>BIRF 3460</v>
          </cell>
          <cell r="F127">
            <v>0.82952760000000003</v>
          </cell>
          <cell r="L127">
            <v>0.82952760000000003</v>
          </cell>
          <cell r="N127">
            <v>1.6590552000000001</v>
          </cell>
        </row>
        <row r="128">
          <cell r="A128" t="str">
            <v>BIRF 352</v>
          </cell>
          <cell r="G128">
            <v>3.0675689999999999E-2</v>
          </cell>
          <cell r="M128">
            <v>3.0675689999999999E-2</v>
          </cell>
          <cell r="N128">
            <v>6.1351379999999997E-2</v>
          </cell>
        </row>
        <row r="129">
          <cell r="A129" t="str">
            <v>BIRF 3520</v>
          </cell>
          <cell r="F129">
            <v>13.625</v>
          </cell>
          <cell r="L129">
            <v>14.145</v>
          </cell>
          <cell r="N129">
            <v>27.77</v>
          </cell>
        </row>
        <row r="130">
          <cell r="A130" t="str">
            <v>BIRF 3521</v>
          </cell>
          <cell r="F130">
            <v>7.5791002499999998</v>
          </cell>
          <cell r="L130">
            <v>7.8687161199999993</v>
          </cell>
          <cell r="N130">
            <v>15.447816369999998</v>
          </cell>
        </row>
        <row r="131">
          <cell r="A131" t="str">
            <v>BIRF 3555</v>
          </cell>
          <cell r="D131">
            <v>22.5</v>
          </cell>
          <cell r="J131">
            <v>22.5</v>
          </cell>
          <cell r="N131">
            <v>45</v>
          </cell>
        </row>
        <row r="132">
          <cell r="A132" t="str">
            <v>BIRF 3556</v>
          </cell>
          <cell r="B132">
            <v>13.125</v>
          </cell>
          <cell r="H132">
            <v>13.625</v>
          </cell>
          <cell r="N132">
            <v>26.75</v>
          </cell>
        </row>
        <row r="133">
          <cell r="A133" t="str">
            <v>BIRF 3558</v>
          </cell>
          <cell r="F133">
            <v>20</v>
          </cell>
          <cell r="L133">
            <v>20</v>
          </cell>
          <cell r="N133">
            <v>40</v>
          </cell>
        </row>
        <row r="134">
          <cell r="A134" t="str">
            <v>BIRF 3611</v>
          </cell>
          <cell r="G134">
            <v>16.252800000000001</v>
          </cell>
          <cell r="M134">
            <v>16.252800000000001</v>
          </cell>
          <cell r="N134">
            <v>32.505600000000001</v>
          </cell>
        </row>
        <row r="135">
          <cell r="A135" t="str">
            <v>BIRF 3643</v>
          </cell>
          <cell r="F135">
            <v>4.9783999999999997</v>
          </cell>
          <cell r="L135">
            <v>4.9783999999999997</v>
          </cell>
          <cell r="N135">
            <v>9.9567999999999994</v>
          </cell>
        </row>
        <row r="136">
          <cell r="A136" t="str">
            <v>BIRF 3709</v>
          </cell>
          <cell r="B136">
            <v>6.6467400000000003</v>
          </cell>
          <cell r="H136">
            <v>6.6467400000000003</v>
          </cell>
          <cell r="N136">
            <v>13.293480000000001</v>
          </cell>
        </row>
        <row r="137">
          <cell r="A137" t="str">
            <v>BIRF 3710</v>
          </cell>
          <cell r="D137">
            <v>0.34299999999999997</v>
          </cell>
          <cell r="J137">
            <v>0.34299999999999997</v>
          </cell>
          <cell r="N137">
            <v>0.68599999999999994</v>
          </cell>
        </row>
        <row r="138">
          <cell r="A138" t="str">
            <v>BIRF 3794</v>
          </cell>
          <cell r="F138">
            <v>8.3864314599999989</v>
          </cell>
          <cell r="L138">
            <v>8.3864314599999989</v>
          </cell>
          <cell r="N138">
            <v>16.772862919999998</v>
          </cell>
        </row>
        <row r="139">
          <cell r="A139" t="str">
            <v>BIRF 3836</v>
          </cell>
          <cell r="D139">
            <v>15</v>
          </cell>
          <cell r="J139">
            <v>15</v>
          </cell>
          <cell r="N139">
            <v>30</v>
          </cell>
        </row>
        <row r="140">
          <cell r="A140" t="str">
            <v>BIRF 3860</v>
          </cell>
          <cell r="F140">
            <v>9.4340392499999997</v>
          </cell>
          <cell r="L140">
            <v>9.4340392499999997</v>
          </cell>
          <cell r="N140">
            <v>18.868078499999999</v>
          </cell>
        </row>
        <row r="141">
          <cell r="A141" t="str">
            <v>BIRF 3877</v>
          </cell>
          <cell r="E141">
            <v>11.186620789999999</v>
          </cell>
          <cell r="K141">
            <v>11.186620789999999</v>
          </cell>
          <cell r="N141">
            <v>22.373241579999998</v>
          </cell>
        </row>
        <row r="142">
          <cell r="A142" t="str">
            <v>BIRF 3878</v>
          </cell>
          <cell r="C142">
            <v>25</v>
          </cell>
          <cell r="I142">
            <v>25</v>
          </cell>
          <cell r="N142">
            <v>50</v>
          </cell>
        </row>
        <row r="143">
          <cell r="A143" t="str">
            <v>BIRF 3921</v>
          </cell>
          <cell r="E143">
            <v>6.4135</v>
          </cell>
          <cell r="K143">
            <v>6.4135</v>
          </cell>
          <cell r="N143">
            <v>12.827</v>
          </cell>
        </row>
        <row r="144">
          <cell r="A144" t="str">
            <v>BIRF 3926</v>
          </cell>
          <cell r="C144">
            <v>27.777777659999998</v>
          </cell>
          <cell r="I144">
            <v>27.777777659999998</v>
          </cell>
          <cell r="N144">
            <v>55.555555319999996</v>
          </cell>
        </row>
        <row r="145">
          <cell r="A145" t="str">
            <v>BIRF 3927</v>
          </cell>
          <cell r="E145">
            <v>1.3862619600000001</v>
          </cell>
          <cell r="K145">
            <v>1.3862619600000001</v>
          </cell>
          <cell r="N145">
            <v>2.7725239200000003</v>
          </cell>
        </row>
        <row r="146">
          <cell r="A146" t="str">
            <v>BIRF 3931</v>
          </cell>
          <cell r="D146">
            <v>3.7231199999999998</v>
          </cell>
          <cell r="J146">
            <v>3.7231199999999998</v>
          </cell>
          <cell r="N146">
            <v>7.4462399999999995</v>
          </cell>
        </row>
        <row r="147">
          <cell r="A147" t="str">
            <v>BIRF 3948</v>
          </cell>
          <cell r="D147">
            <v>0.50019683999999998</v>
          </cell>
          <cell r="J147">
            <v>0.50019683999999998</v>
          </cell>
          <cell r="N147">
            <v>1.00039368</v>
          </cell>
        </row>
        <row r="148">
          <cell r="A148" t="str">
            <v>BIRF 3957</v>
          </cell>
          <cell r="C148">
            <v>8.4426269299999994</v>
          </cell>
          <cell r="I148">
            <v>8.4426269299999994</v>
          </cell>
          <cell r="N148">
            <v>16.885253859999999</v>
          </cell>
        </row>
        <row r="149">
          <cell r="A149" t="str">
            <v>BIRF 3958</v>
          </cell>
          <cell r="C149">
            <v>0.47318707999999998</v>
          </cell>
          <cell r="I149">
            <v>0.47318707999999998</v>
          </cell>
          <cell r="N149">
            <v>0.94637415999999996</v>
          </cell>
        </row>
        <row r="150">
          <cell r="A150" t="str">
            <v>BIRF 3960</v>
          </cell>
          <cell r="E150">
            <v>1.1284000000000001</v>
          </cell>
          <cell r="K150">
            <v>1.1284000000000001</v>
          </cell>
          <cell r="N150">
            <v>2.2568000000000001</v>
          </cell>
        </row>
        <row r="151">
          <cell r="A151" t="str">
            <v>BIRF 3971</v>
          </cell>
          <cell r="F151">
            <v>4.6810999999999998</v>
          </cell>
          <cell r="L151">
            <v>4.6810999999999998</v>
          </cell>
          <cell r="N151">
            <v>9.3621999999999996</v>
          </cell>
        </row>
        <row r="152">
          <cell r="A152" t="str">
            <v>BIRF 4002</v>
          </cell>
          <cell r="D152">
            <v>13.888888810000001</v>
          </cell>
          <cell r="J152">
            <v>13.888888810000001</v>
          </cell>
          <cell r="N152">
            <v>27.777777620000002</v>
          </cell>
        </row>
        <row r="153">
          <cell r="A153" t="str">
            <v>BIRF 4003</v>
          </cell>
          <cell r="B153">
            <v>5</v>
          </cell>
          <cell r="H153">
            <v>5</v>
          </cell>
          <cell r="N153">
            <v>10</v>
          </cell>
        </row>
        <row r="154">
          <cell r="A154" t="str">
            <v>BIRF 4004</v>
          </cell>
          <cell r="B154">
            <v>1.20150504</v>
          </cell>
          <cell r="H154">
            <v>1.20150504</v>
          </cell>
          <cell r="N154">
            <v>2.40301008</v>
          </cell>
        </row>
        <row r="155">
          <cell r="A155" t="str">
            <v>BIRF 4085</v>
          </cell>
          <cell r="E155">
            <v>0.33587914000000002</v>
          </cell>
          <cell r="K155">
            <v>0.33587914000000002</v>
          </cell>
          <cell r="N155">
            <v>0.67175828000000004</v>
          </cell>
        </row>
        <row r="156">
          <cell r="A156" t="str">
            <v>BIRF 4093</v>
          </cell>
          <cell r="D156">
            <v>12.935024010000001</v>
          </cell>
          <cell r="J156">
            <v>12.935024010000001</v>
          </cell>
          <cell r="N156">
            <v>25.870048020000002</v>
          </cell>
        </row>
        <row r="157">
          <cell r="A157" t="str">
            <v>BIRF 4116</v>
          </cell>
          <cell r="C157">
            <v>15</v>
          </cell>
          <cell r="I157">
            <v>15</v>
          </cell>
          <cell r="N157">
            <v>30</v>
          </cell>
        </row>
        <row r="158">
          <cell r="A158" t="str">
            <v>BIRF 4117</v>
          </cell>
          <cell r="C158">
            <v>8.7592408000000006</v>
          </cell>
          <cell r="I158">
            <v>8.7592408000000006</v>
          </cell>
          <cell r="N158">
            <v>17.518481600000001</v>
          </cell>
        </row>
        <row r="159">
          <cell r="A159" t="str">
            <v>BIRF 4131</v>
          </cell>
          <cell r="E159">
            <v>1</v>
          </cell>
          <cell r="K159">
            <v>1</v>
          </cell>
          <cell r="N159">
            <v>2</v>
          </cell>
        </row>
        <row r="160">
          <cell r="A160" t="str">
            <v>BIRF 4150</v>
          </cell>
          <cell r="D160">
            <v>3.03481215</v>
          </cell>
          <cell r="J160">
            <v>3.03481215</v>
          </cell>
          <cell r="N160">
            <v>6.0696243000000001</v>
          </cell>
        </row>
        <row r="161">
          <cell r="A161" t="str">
            <v>BIRF 4163</v>
          </cell>
          <cell r="G161">
            <v>7.3964802300000008</v>
          </cell>
          <cell r="M161">
            <v>7.3964802300000008</v>
          </cell>
          <cell r="N161">
            <v>14.792960460000002</v>
          </cell>
        </row>
        <row r="162">
          <cell r="A162" t="str">
            <v>BIRF 4164</v>
          </cell>
          <cell r="B162">
            <v>5</v>
          </cell>
          <cell r="H162">
            <v>5</v>
          </cell>
          <cell r="N162">
            <v>10</v>
          </cell>
        </row>
        <row r="163">
          <cell r="A163" t="str">
            <v>BIRF 4168</v>
          </cell>
          <cell r="G163">
            <v>0.74906143000000003</v>
          </cell>
          <cell r="M163">
            <v>0.74906143000000003</v>
          </cell>
          <cell r="N163">
            <v>1.4981228600000001</v>
          </cell>
        </row>
        <row r="164">
          <cell r="A164" t="str">
            <v>BIRF 4195</v>
          </cell>
          <cell r="D164">
            <v>9.9977800000000006</v>
          </cell>
          <cell r="J164">
            <v>9.9977800000000006</v>
          </cell>
          <cell r="N164">
            <v>19.995560000000001</v>
          </cell>
        </row>
        <row r="165">
          <cell r="A165" t="str">
            <v>BIRF 4212</v>
          </cell>
          <cell r="D165">
            <v>2.54078933</v>
          </cell>
          <cell r="J165">
            <v>2.54078933</v>
          </cell>
          <cell r="N165">
            <v>5.0815786599999999</v>
          </cell>
        </row>
        <row r="166">
          <cell r="A166" t="str">
            <v>BIRF 4218</v>
          </cell>
          <cell r="F166">
            <v>2.4998999999999998</v>
          </cell>
          <cell r="L166">
            <v>2.4998999999999998</v>
          </cell>
          <cell r="N166">
            <v>4.9997999999999996</v>
          </cell>
        </row>
        <row r="167">
          <cell r="A167" t="str">
            <v>BIRF 4219</v>
          </cell>
          <cell r="F167">
            <v>3.75</v>
          </cell>
          <cell r="L167">
            <v>3.75</v>
          </cell>
          <cell r="N167">
            <v>7.5</v>
          </cell>
        </row>
        <row r="168">
          <cell r="A168" t="str">
            <v>BIRF 4220</v>
          </cell>
          <cell r="F168">
            <v>1.7499</v>
          </cell>
          <cell r="L168">
            <v>1.7499</v>
          </cell>
          <cell r="N168">
            <v>3.4998</v>
          </cell>
        </row>
        <row r="169">
          <cell r="A169" t="str">
            <v>BIRF 4221</v>
          </cell>
          <cell r="F169">
            <v>5</v>
          </cell>
          <cell r="L169">
            <v>5</v>
          </cell>
          <cell r="N169">
            <v>10</v>
          </cell>
        </row>
        <row r="170">
          <cell r="A170" t="str">
            <v>BIRF 4273</v>
          </cell>
          <cell r="C170">
            <v>1.8156000000000001</v>
          </cell>
          <cell r="I170">
            <v>1.8156000000000001</v>
          </cell>
          <cell r="N170">
            <v>3.6312000000000002</v>
          </cell>
        </row>
        <row r="171">
          <cell r="A171" t="str">
            <v>BIRF 4281</v>
          </cell>
          <cell r="E171">
            <v>0.2999</v>
          </cell>
          <cell r="K171">
            <v>0.2999</v>
          </cell>
          <cell r="N171">
            <v>0.5998</v>
          </cell>
        </row>
        <row r="172">
          <cell r="A172" t="str">
            <v>BIRF 4282</v>
          </cell>
          <cell r="D172">
            <v>1.3681000000000001</v>
          </cell>
          <cell r="J172">
            <v>1.3681000000000001</v>
          </cell>
          <cell r="N172">
            <v>2.7362000000000002</v>
          </cell>
        </row>
        <row r="173">
          <cell r="A173" t="str">
            <v>BIRF 4295</v>
          </cell>
          <cell r="F173">
            <v>20.757190000000001</v>
          </cell>
          <cell r="L173">
            <v>20.757190000000001</v>
          </cell>
          <cell r="N173">
            <v>41.514380000000003</v>
          </cell>
        </row>
        <row r="174">
          <cell r="A174" t="str">
            <v>BIRF 4313</v>
          </cell>
          <cell r="F174">
            <v>5.9256000000000002</v>
          </cell>
          <cell r="L174">
            <v>5.9256000000000002</v>
          </cell>
          <cell r="N174">
            <v>11.8512</v>
          </cell>
        </row>
        <row r="175">
          <cell r="A175" t="str">
            <v>BIRF 4314</v>
          </cell>
          <cell r="F175">
            <v>0.16971082999999998</v>
          </cell>
          <cell r="L175">
            <v>0.16971082999999998</v>
          </cell>
          <cell r="N175">
            <v>0.33942165999999996</v>
          </cell>
        </row>
        <row r="176">
          <cell r="A176" t="str">
            <v>BIRF 4366</v>
          </cell>
          <cell r="C176">
            <v>14.2</v>
          </cell>
          <cell r="I176">
            <v>14.2</v>
          </cell>
          <cell r="N176">
            <v>28.4</v>
          </cell>
        </row>
        <row r="177">
          <cell r="A177" t="str">
            <v>BIRF 4398</v>
          </cell>
          <cell r="E177">
            <v>3.10749414</v>
          </cell>
          <cell r="K177">
            <v>3.1956171099999997</v>
          </cell>
          <cell r="N177">
            <v>6.3031112499999997</v>
          </cell>
        </row>
        <row r="178">
          <cell r="A178" t="str">
            <v>BIRF 4405-1</v>
          </cell>
          <cell r="E178">
            <v>62.5</v>
          </cell>
          <cell r="K178">
            <v>62.5</v>
          </cell>
          <cell r="N178">
            <v>125</v>
          </cell>
        </row>
        <row r="179">
          <cell r="A179" t="str">
            <v>BIRF 4423</v>
          </cell>
          <cell r="D179">
            <v>0.44629316999999996</v>
          </cell>
          <cell r="J179">
            <v>0.44629316999999996</v>
          </cell>
          <cell r="N179">
            <v>0.89258633999999992</v>
          </cell>
        </row>
        <row r="180">
          <cell r="A180" t="str">
            <v>BIRF 4454</v>
          </cell>
          <cell r="C180">
            <v>1.6246049999999998E-2</v>
          </cell>
          <cell r="I180">
            <v>1.6246049999999998E-2</v>
          </cell>
          <cell r="N180">
            <v>3.2492099999999996E-2</v>
          </cell>
        </row>
        <row r="181">
          <cell r="A181" t="str">
            <v>BIRF 4459</v>
          </cell>
          <cell r="E181">
            <v>0.5</v>
          </cell>
          <cell r="K181">
            <v>0.5</v>
          </cell>
          <cell r="N181">
            <v>1</v>
          </cell>
        </row>
        <row r="182">
          <cell r="A182" t="str">
            <v>BIRF 4472</v>
          </cell>
          <cell r="G182">
            <v>1.6999999999999999E-3</v>
          </cell>
          <cell r="M182">
            <v>1.75E-3</v>
          </cell>
          <cell r="N182">
            <v>3.4499999999999999E-3</v>
          </cell>
        </row>
        <row r="183">
          <cell r="A183" t="str">
            <v>BIRF 4484</v>
          </cell>
          <cell r="B183">
            <v>0.51347856999999997</v>
          </cell>
          <cell r="H183">
            <v>0.51347856999999997</v>
          </cell>
          <cell r="N183">
            <v>1.0269571399999999</v>
          </cell>
        </row>
        <row r="184">
          <cell r="A184" t="str">
            <v>BIRF 4516</v>
          </cell>
          <cell r="C184">
            <v>2.2760489100000001</v>
          </cell>
          <cell r="I184">
            <v>2.2760489100000001</v>
          </cell>
          <cell r="N184">
            <v>4.5520978200000002</v>
          </cell>
        </row>
        <row r="185">
          <cell r="A185" t="str">
            <v>BIRF 4578</v>
          </cell>
          <cell r="E185">
            <v>2.2849999900000002</v>
          </cell>
          <cell r="K185">
            <v>2.2849999900000002</v>
          </cell>
          <cell r="N185">
            <v>4.5699999800000004</v>
          </cell>
        </row>
        <row r="186">
          <cell r="A186" t="str">
            <v>BIRF 4580</v>
          </cell>
          <cell r="G186">
            <v>0.11405221</v>
          </cell>
          <cell r="M186">
            <v>0.11405221</v>
          </cell>
          <cell r="N186">
            <v>0.22810442</v>
          </cell>
        </row>
        <row r="187">
          <cell r="A187" t="str">
            <v>BIRF 4585</v>
          </cell>
          <cell r="E187">
            <v>11.39999999</v>
          </cell>
          <cell r="K187">
            <v>11.39999999</v>
          </cell>
          <cell r="N187">
            <v>22.799999979999999</v>
          </cell>
        </row>
        <row r="188">
          <cell r="A188" t="str">
            <v>BIRF 4586</v>
          </cell>
          <cell r="E188">
            <v>2.29767308</v>
          </cell>
          <cell r="K188">
            <v>2.29767308</v>
          </cell>
          <cell r="N188">
            <v>4.5953461600000001</v>
          </cell>
        </row>
        <row r="189">
          <cell r="A189" t="str">
            <v>BIRF 4634</v>
          </cell>
          <cell r="D189">
            <v>0</v>
          </cell>
          <cell r="J189">
            <v>0</v>
          </cell>
          <cell r="N189">
            <v>0</v>
          </cell>
        </row>
        <row r="190">
          <cell r="A190" t="str">
            <v>BIRF 4640</v>
          </cell>
          <cell r="E190">
            <v>0</v>
          </cell>
          <cell r="K190">
            <v>0.15237532000000001</v>
          </cell>
          <cell r="N190">
            <v>0.15237532000000001</v>
          </cell>
        </row>
        <row r="191">
          <cell r="A191" t="str">
            <v>BIRF 7075</v>
          </cell>
          <cell r="C191">
            <v>10</v>
          </cell>
          <cell r="I191">
            <v>10</v>
          </cell>
          <cell r="N191">
            <v>20</v>
          </cell>
        </row>
        <row r="192">
          <cell r="A192" t="str">
            <v>BIRF 7157</v>
          </cell>
          <cell r="E192">
            <v>0</v>
          </cell>
          <cell r="K192">
            <v>0</v>
          </cell>
          <cell r="N192">
            <v>0</v>
          </cell>
        </row>
        <row r="193">
          <cell r="A193" t="str">
            <v>BIRF 7171</v>
          </cell>
          <cell r="C193">
            <v>0</v>
          </cell>
          <cell r="I193">
            <v>13.6</v>
          </cell>
          <cell r="N193">
            <v>13.6</v>
          </cell>
        </row>
        <row r="194">
          <cell r="A194" t="str">
            <v>BIRF 7199</v>
          </cell>
          <cell r="E194">
            <v>0</v>
          </cell>
          <cell r="K194">
            <v>0</v>
          </cell>
          <cell r="N194">
            <v>0</v>
          </cell>
        </row>
        <row r="195">
          <cell r="A195" t="str">
            <v>BIRF 7242</v>
          </cell>
          <cell r="G195">
            <v>0</v>
          </cell>
          <cell r="M195">
            <v>0</v>
          </cell>
          <cell r="N195">
            <v>0</v>
          </cell>
        </row>
        <row r="196">
          <cell r="A196" t="str">
            <v>BIRF 7268</v>
          </cell>
          <cell r="E196">
            <v>0</v>
          </cell>
          <cell r="K196">
            <v>0</v>
          </cell>
          <cell r="N196">
            <v>0</v>
          </cell>
        </row>
        <row r="197">
          <cell r="A197" t="str">
            <v>BIRF 7295</v>
          </cell>
          <cell r="C197">
            <v>0</v>
          </cell>
          <cell r="I197">
            <v>0</v>
          </cell>
          <cell r="N197">
            <v>0</v>
          </cell>
        </row>
        <row r="198">
          <cell r="A198" t="str">
            <v>BNA/ATC</v>
          </cell>
          <cell r="F198">
            <v>0.33032446954692901</v>
          </cell>
          <cell r="N198">
            <v>0.33032446954692901</v>
          </cell>
        </row>
        <row r="199">
          <cell r="A199" t="str">
            <v>BNA/NASA</v>
          </cell>
          <cell r="B199">
            <v>8.4081100000000006</v>
          </cell>
          <cell r="H199">
            <v>8.5130769999999991</v>
          </cell>
          <cell r="N199">
            <v>16.921187</v>
          </cell>
        </row>
        <row r="200">
          <cell r="A200" t="str">
            <v>BNA/PROVLP</v>
          </cell>
          <cell r="E200">
            <v>1.55024107585204</v>
          </cell>
          <cell r="K200">
            <v>0</v>
          </cell>
          <cell r="N200">
            <v>1.55024107585204</v>
          </cell>
        </row>
        <row r="201">
          <cell r="A201" t="str">
            <v>BNA/SALUD</v>
          </cell>
          <cell r="G201">
            <v>6.1561009424821602</v>
          </cell>
          <cell r="M201">
            <v>6.1561009424821602</v>
          </cell>
          <cell r="N201">
            <v>12.31220188496432</v>
          </cell>
        </row>
        <row r="202">
          <cell r="A202" t="str">
            <v>BNA/TESORO/BCO</v>
          </cell>
          <cell r="E202">
            <v>0.589265512027491</v>
          </cell>
          <cell r="F202">
            <v>0.11816767945741209</v>
          </cell>
          <cell r="L202">
            <v>7.1170615696291711E-2</v>
          </cell>
          <cell r="N202">
            <v>0.77860380718119482</v>
          </cell>
        </row>
        <row r="203">
          <cell r="A203" t="str">
            <v>BNLH/PROVMI</v>
          </cell>
          <cell r="F203">
            <v>0.32500000000000001</v>
          </cell>
          <cell r="K203">
            <v>0.32500000000000001</v>
          </cell>
          <cell r="N203">
            <v>0.65</v>
          </cell>
        </row>
        <row r="204">
          <cell r="A204" t="str">
            <v>BODEN 2007 - II</v>
          </cell>
          <cell r="C204">
            <v>57.274916736589795</v>
          </cell>
          <cell r="I204">
            <v>57.274916736589795</v>
          </cell>
          <cell r="N204">
            <v>114.54983347317959</v>
          </cell>
        </row>
        <row r="205">
          <cell r="A205" t="str">
            <v>BODEN 2012 - II</v>
          </cell>
          <cell r="C205">
            <v>0</v>
          </cell>
          <cell r="I205">
            <v>45.980799879999999</v>
          </cell>
          <cell r="N205">
            <v>45.980799879999999</v>
          </cell>
        </row>
        <row r="206">
          <cell r="A206" t="str">
            <v>BODEN 2014 ($+CER)</v>
          </cell>
          <cell r="D206">
            <v>0</v>
          </cell>
          <cell r="J206">
            <v>0</v>
          </cell>
          <cell r="N206">
            <v>0</v>
          </cell>
        </row>
        <row r="207">
          <cell r="A207" t="str">
            <v>BOGAR</v>
          </cell>
          <cell r="B207">
            <v>45.412243590220911</v>
          </cell>
          <cell r="C207">
            <v>45.412243590220911</v>
          </cell>
          <cell r="D207">
            <v>45.412243590220911</v>
          </cell>
          <cell r="E207">
            <v>45.412243590220911</v>
          </cell>
          <cell r="F207">
            <v>45.412243590220911</v>
          </cell>
          <cell r="G207">
            <v>45.412243590220911</v>
          </cell>
          <cell r="H207">
            <v>45.412243590220911</v>
          </cell>
          <cell r="I207">
            <v>45.412243590220911</v>
          </cell>
          <cell r="J207">
            <v>45.412243590220911</v>
          </cell>
          <cell r="K207">
            <v>45.412243590220911</v>
          </cell>
          <cell r="L207">
            <v>45.412243590220911</v>
          </cell>
          <cell r="M207">
            <v>45.412243590220911</v>
          </cell>
          <cell r="N207">
            <v>544.94692308265087</v>
          </cell>
        </row>
        <row r="208">
          <cell r="A208" t="str">
            <v>BONOS/PROVSJ</v>
          </cell>
          <cell r="G208">
            <v>0</v>
          </cell>
          <cell r="M208">
            <v>7.6175639259664401</v>
          </cell>
          <cell r="N208">
            <v>7.6175639259664401</v>
          </cell>
        </row>
        <row r="209">
          <cell r="A209" t="str">
            <v>BP06/B450-Fid1</v>
          </cell>
          <cell r="B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0</v>
          </cell>
          <cell r="I209">
            <v>0</v>
          </cell>
          <cell r="K209">
            <v>0</v>
          </cell>
          <cell r="L209">
            <v>0</v>
          </cell>
          <cell r="N209">
            <v>0</v>
          </cell>
        </row>
        <row r="210">
          <cell r="A210" t="str">
            <v>BP06/B450-Fid3</v>
          </cell>
          <cell r="B210">
            <v>0</v>
          </cell>
          <cell r="D210">
            <v>0</v>
          </cell>
          <cell r="F210">
            <v>0</v>
          </cell>
          <cell r="H210">
            <v>5.5275449393315398E-2</v>
          </cell>
          <cell r="N210">
            <v>5.5275449393315398E-2</v>
          </cell>
        </row>
        <row r="211">
          <cell r="A211" t="str">
            <v>BP06/B450-Fid4</v>
          </cell>
          <cell r="C211">
            <v>0</v>
          </cell>
          <cell r="D211">
            <v>0</v>
          </cell>
          <cell r="F211">
            <v>0</v>
          </cell>
          <cell r="G211">
            <v>0</v>
          </cell>
          <cell r="I211">
            <v>4.0092441715612902E-2</v>
          </cell>
          <cell r="N211">
            <v>4.0092441715612902E-2</v>
          </cell>
        </row>
        <row r="212">
          <cell r="A212" t="str">
            <v>BP07/B450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 t="str">
            <v>BRA/TESORO</v>
          </cell>
          <cell r="F213">
            <v>0.12253164</v>
          </cell>
          <cell r="L213">
            <v>0.12253164</v>
          </cell>
          <cell r="N213">
            <v>0.24506327999999999</v>
          </cell>
        </row>
        <row r="214">
          <cell r="A214" t="str">
            <v>BRA/YACYRETA</v>
          </cell>
          <cell r="B214">
            <v>0.14338096</v>
          </cell>
          <cell r="C214">
            <v>0.30954139999999997</v>
          </cell>
          <cell r="D214">
            <v>0.28640345</v>
          </cell>
          <cell r="E214">
            <v>8.7582880000000002E-2</v>
          </cell>
          <cell r="F214">
            <v>0.27797112999999996</v>
          </cell>
          <cell r="G214">
            <v>4.1217989999999996E-2</v>
          </cell>
          <cell r="H214">
            <v>0.10347461000000001</v>
          </cell>
          <cell r="I214">
            <v>0.16917945000000001</v>
          </cell>
          <cell r="J214">
            <v>0.21724642000000002</v>
          </cell>
          <cell r="K214">
            <v>4.2788039999999999E-2</v>
          </cell>
          <cell r="N214">
            <v>1.6787863299999999</v>
          </cell>
        </row>
        <row r="215">
          <cell r="A215" t="str">
            <v>BT06</v>
          </cell>
          <cell r="F215">
            <v>26.13342284702447</v>
          </cell>
          <cell r="N215">
            <v>26.13342284702447</v>
          </cell>
        </row>
        <row r="216">
          <cell r="A216" t="str">
            <v>CAF I</v>
          </cell>
          <cell r="F216">
            <v>0</v>
          </cell>
          <cell r="L216">
            <v>0</v>
          </cell>
          <cell r="N216">
            <v>0</v>
          </cell>
        </row>
        <row r="217">
          <cell r="A217" t="str">
            <v>CCF06</v>
          </cell>
          <cell r="M217">
            <v>45.665320181103297</v>
          </cell>
          <cell r="N217">
            <v>45.665320181103297</v>
          </cell>
        </row>
        <row r="218">
          <cell r="A218" t="str">
            <v>CHINA/EJERCITO</v>
          </cell>
          <cell r="M218">
            <v>0.33333333000000004</v>
          </cell>
          <cell r="N218">
            <v>0.33333333000000004</v>
          </cell>
        </row>
        <row r="219">
          <cell r="A219" t="str">
            <v>CITILA/RELEXT</v>
          </cell>
          <cell r="B219">
            <v>3.4727099999999999E-3</v>
          </cell>
          <cell r="C219">
            <v>3.4930399999999998E-3</v>
          </cell>
          <cell r="D219">
            <v>4.3347700000000008E-3</v>
          </cell>
          <cell r="E219">
            <v>3.5388800000000003E-3</v>
          </cell>
          <cell r="F219">
            <v>3.8318699999999998E-3</v>
          </cell>
          <cell r="G219">
            <v>3.5820399999999999E-3</v>
          </cell>
          <cell r="H219">
            <v>3.8738800000000001E-3</v>
          </cell>
          <cell r="I219">
            <v>3.62569E-3</v>
          </cell>
          <cell r="J219">
            <v>3.6469300000000001E-3</v>
          </cell>
          <cell r="K219">
            <v>3.9370500000000001E-3</v>
          </cell>
          <cell r="L219">
            <v>3.69133E-3</v>
          </cell>
          <cell r="M219">
            <v>3.9802700000000002E-3</v>
          </cell>
          <cell r="N219">
            <v>4.5008460000000007E-2</v>
          </cell>
        </row>
        <row r="220">
          <cell r="A220" t="str">
            <v>CLPARIS</v>
          </cell>
          <cell r="D220">
            <v>0</v>
          </cell>
          <cell r="F220">
            <v>180.14689091238688</v>
          </cell>
          <cell r="G220">
            <v>0</v>
          </cell>
          <cell r="J220">
            <v>0</v>
          </cell>
          <cell r="L220">
            <v>185.44532479331616</v>
          </cell>
          <cell r="M220">
            <v>0</v>
          </cell>
          <cell r="N220">
            <v>365.59221570570304</v>
          </cell>
        </row>
        <row r="221">
          <cell r="A221" t="str">
            <v>DBF/CONEA</v>
          </cell>
          <cell r="M221">
            <v>4.3933865520971001</v>
          </cell>
          <cell r="N221">
            <v>4.3933865520971001</v>
          </cell>
        </row>
        <row r="222">
          <cell r="A222" t="str">
            <v>DISC $+CER</v>
          </cell>
          <cell r="G222">
            <v>0</v>
          </cell>
          <cell r="M222">
            <v>0</v>
          </cell>
          <cell r="N222">
            <v>0</v>
          </cell>
        </row>
        <row r="223">
          <cell r="A223" t="str">
            <v>DISC EUR</v>
          </cell>
          <cell r="G223">
            <v>0</v>
          </cell>
          <cell r="M223">
            <v>0</v>
          </cell>
          <cell r="N223">
            <v>0</v>
          </cell>
        </row>
        <row r="224">
          <cell r="A224" t="str">
            <v>DISC JPY</v>
          </cell>
          <cell r="G224">
            <v>0</v>
          </cell>
          <cell r="M224">
            <v>0</v>
          </cell>
          <cell r="N224">
            <v>0</v>
          </cell>
        </row>
        <row r="225">
          <cell r="A225" t="str">
            <v>DISC USD</v>
          </cell>
          <cell r="G225">
            <v>0</v>
          </cell>
          <cell r="M225">
            <v>0</v>
          </cell>
          <cell r="N225">
            <v>0</v>
          </cell>
        </row>
        <row r="226">
          <cell r="A226" t="str">
            <v>DISD</v>
          </cell>
          <cell r="F226">
            <v>0</v>
          </cell>
          <cell r="L226">
            <v>0</v>
          </cell>
          <cell r="N226">
            <v>0</v>
          </cell>
        </row>
        <row r="227">
          <cell r="A227" t="str">
            <v>DISDDM</v>
          </cell>
          <cell r="F227">
            <v>0</v>
          </cell>
          <cell r="L227">
            <v>0</v>
          </cell>
          <cell r="N227">
            <v>0</v>
          </cell>
        </row>
        <row r="228">
          <cell r="A228" t="str">
            <v>EDC/YACYRETA</v>
          </cell>
          <cell r="D228">
            <v>2.3741216999999999</v>
          </cell>
          <cell r="J228">
            <v>2.3741216999999999</v>
          </cell>
          <cell r="N228">
            <v>4.7482433999999998</v>
          </cell>
        </row>
        <row r="229">
          <cell r="A229" t="str">
            <v>EEUU/TESORO</v>
          </cell>
          <cell r="D229">
            <v>0</v>
          </cell>
          <cell r="G229">
            <v>0</v>
          </cell>
          <cell r="J229">
            <v>2.6910750000000001</v>
          </cell>
          <cell r="M229">
            <v>0</v>
          </cell>
          <cell r="N229">
            <v>2.6910750000000001</v>
          </cell>
        </row>
        <row r="230">
          <cell r="A230" t="str">
            <v>EIB/VIALIDAD</v>
          </cell>
          <cell r="G230">
            <v>1.3048031499999999</v>
          </cell>
          <cell r="M230">
            <v>1.3484918300000002</v>
          </cell>
          <cell r="N230">
            <v>2.6532949800000001</v>
          </cell>
        </row>
        <row r="231">
          <cell r="A231" t="str">
            <v>EL/ARP-61</v>
          </cell>
          <cell r="C231">
            <v>0</v>
          </cell>
          <cell r="I231">
            <v>0</v>
          </cell>
          <cell r="N231">
            <v>0</v>
          </cell>
        </row>
        <row r="232">
          <cell r="A232" t="str">
            <v>EL/DEM-40</v>
          </cell>
          <cell r="E232">
            <v>221.59627312823</v>
          </cell>
          <cell r="N232">
            <v>221.59627312823</v>
          </cell>
        </row>
        <row r="233">
          <cell r="A233" t="str">
            <v>EL/DEM-44</v>
          </cell>
          <cell r="F233">
            <v>0</v>
          </cell>
          <cell r="N233">
            <v>0</v>
          </cell>
        </row>
        <row r="234">
          <cell r="A234" t="str">
            <v>EL/DEM-52</v>
          </cell>
          <cell r="J234">
            <v>0</v>
          </cell>
          <cell r="N234">
            <v>0</v>
          </cell>
        </row>
        <row r="235">
          <cell r="A235" t="str">
            <v>EL/DEM-55</v>
          </cell>
          <cell r="L235">
            <v>0</v>
          </cell>
          <cell r="N235">
            <v>0</v>
          </cell>
        </row>
        <row r="236">
          <cell r="A236" t="str">
            <v>EL/DEM-72</v>
          </cell>
          <cell r="K236">
            <v>0</v>
          </cell>
          <cell r="N236">
            <v>0</v>
          </cell>
        </row>
        <row r="237">
          <cell r="A237" t="str">
            <v>EL/DEM-76</v>
          </cell>
          <cell r="C237">
            <v>0</v>
          </cell>
          <cell r="N237">
            <v>0</v>
          </cell>
        </row>
        <row r="238">
          <cell r="A238" t="str">
            <v>EL/DEM-82</v>
          </cell>
          <cell r="H238">
            <v>0</v>
          </cell>
          <cell r="N238">
            <v>0</v>
          </cell>
        </row>
        <row r="239">
          <cell r="A239" t="str">
            <v>EL/DEM-86</v>
          </cell>
          <cell r="L239">
            <v>0</v>
          </cell>
          <cell r="N239">
            <v>0</v>
          </cell>
        </row>
        <row r="240">
          <cell r="A240" t="str">
            <v>EL/EUR-108</v>
          </cell>
          <cell r="B240">
            <v>0</v>
          </cell>
          <cell r="N240">
            <v>0</v>
          </cell>
        </row>
        <row r="241">
          <cell r="A241" t="str">
            <v>EL/EUR-114</v>
          </cell>
          <cell r="J241">
            <v>0</v>
          </cell>
          <cell r="N241">
            <v>0</v>
          </cell>
        </row>
        <row r="242">
          <cell r="A242" t="str">
            <v>EL/EUR-116</v>
          </cell>
          <cell r="C242">
            <v>0</v>
          </cell>
          <cell r="N242">
            <v>0</v>
          </cell>
        </row>
        <row r="243">
          <cell r="A243" t="str">
            <v>EL/EUR-80</v>
          </cell>
          <cell r="E243">
            <v>0</v>
          </cell>
          <cell r="N243">
            <v>0</v>
          </cell>
        </row>
        <row r="244">
          <cell r="A244" t="str">
            <v>EL/EUR-81</v>
          </cell>
          <cell r="F244">
            <v>0</v>
          </cell>
          <cell r="N244">
            <v>0</v>
          </cell>
        </row>
        <row r="245">
          <cell r="A245" t="str">
            <v>EL/EUR-85</v>
          </cell>
          <cell r="H245">
            <v>0</v>
          </cell>
          <cell r="N245">
            <v>0</v>
          </cell>
        </row>
        <row r="246">
          <cell r="A246" t="str">
            <v>EL/EUR-88</v>
          </cell>
          <cell r="C246">
            <v>0</v>
          </cell>
          <cell r="N246">
            <v>0</v>
          </cell>
        </row>
        <row r="247">
          <cell r="A247" t="str">
            <v>EL/EUR-92</v>
          </cell>
          <cell r="C247">
            <v>0</v>
          </cell>
          <cell r="N247">
            <v>0</v>
          </cell>
        </row>
        <row r="248">
          <cell r="A248" t="str">
            <v>EL/EUR-93</v>
          </cell>
          <cell r="E248">
            <v>217.43900973440699</v>
          </cell>
          <cell r="N248">
            <v>217.43900973440699</v>
          </cell>
        </row>
        <row r="249">
          <cell r="A249" t="str">
            <v>EL/EUR-95</v>
          </cell>
          <cell r="F249">
            <v>0</v>
          </cell>
          <cell r="N249">
            <v>0</v>
          </cell>
        </row>
        <row r="250">
          <cell r="A250" t="str">
            <v>EL/ITL-60</v>
          </cell>
          <cell r="B250">
            <v>0</v>
          </cell>
          <cell r="N250">
            <v>0</v>
          </cell>
        </row>
        <row r="251">
          <cell r="A251" t="str">
            <v>EL/ITL-69</v>
          </cell>
          <cell r="I251">
            <v>0</v>
          </cell>
          <cell r="N251">
            <v>0</v>
          </cell>
        </row>
        <row r="252">
          <cell r="A252" t="str">
            <v>EL/ITL-77</v>
          </cell>
          <cell r="K252">
            <v>0</v>
          </cell>
          <cell r="N252">
            <v>0</v>
          </cell>
        </row>
        <row r="253">
          <cell r="A253" t="str">
            <v>EL/JPY-39</v>
          </cell>
          <cell r="E253">
            <v>2.0258962388795902</v>
          </cell>
          <cell r="N253">
            <v>2.0258962388795902</v>
          </cell>
        </row>
        <row r="254">
          <cell r="A254" t="str">
            <v>EL/JPY-42</v>
          </cell>
          <cell r="E254">
            <v>8.8082445168677896</v>
          </cell>
          <cell r="N254">
            <v>8.8082445168677896</v>
          </cell>
        </row>
        <row r="255">
          <cell r="A255" t="str">
            <v>EL/JPY-46</v>
          </cell>
          <cell r="F255">
            <v>0.88082445168677903</v>
          </cell>
          <cell r="N255">
            <v>0.88082445168677903</v>
          </cell>
        </row>
        <row r="256">
          <cell r="A256" t="str">
            <v>EL/JPY-99</v>
          </cell>
          <cell r="I256">
            <v>0</v>
          </cell>
          <cell r="N256">
            <v>0</v>
          </cell>
        </row>
        <row r="257">
          <cell r="A257" t="str">
            <v>EL/LIB-67</v>
          </cell>
          <cell r="G257">
            <v>0</v>
          </cell>
          <cell r="N257">
            <v>0</v>
          </cell>
        </row>
        <row r="258">
          <cell r="A258" t="str">
            <v>EL/NLG-78</v>
          </cell>
          <cell r="C258">
            <v>0</v>
          </cell>
          <cell r="N258">
            <v>0</v>
          </cell>
        </row>
        <row r="259">
          <cell r="A259" t="str">
            <v>EL/USD-89</v>
          </cell>
          <cell r="D259">
            <v>0.54615119999999995</v>
          </cell>
          <cell r="J259">
            <v>0.54615119999999995</v>
          </cell>
          <cell r="N259">
            <v>1.0923023999999999</v>
          </cell>
        </row>
        <row r="260">
          <cell r="A260" t="str">
            <v>EN/YACYRETA</v>
          </cell>
          <cell r="D260">
            <v>1.386424E-2</v>
          </cell>
          <cell r="F260">
            <v>0.39573040999999998</v>
          </cell>
          <cell r="G260">
            <v>1.386424E-2</v>
          </cell>
          <cell r="L260">
            <v>0.16076685999999998</v>
          </cell>
          <cell r="N260">
            <v>0.58422574999999988</v>
          </cell>
        </row>
        <row r="261">
          <cell r="A261" t="str">
            <v>EXIMUS/YACYRETA</v>
          </cell>
          <cell r="F261">
            <v>11.608162530000001</v>
          </cell>
          <cell r="L261">
            <v>11.608162530000001</v>
          </cell>
          <cell r="N261">
            <v>23.216325060000003</v>
          </cell>
        </row>
        <row r="262">
          <cell r="A262" t="str">
            <v>FEM/TESORO</v>
          </cell>
          <cell r="B262">
            <v>1.2540010309278399E-2</v>
          </cell>
          <cell r="C262">
            <v>1.2540010309278399E-2</v>
          </cell>
          <cell r="D262">
            <v>1.2540010309278399E-2</v>
          </cell>
          <cell r="E262">
            <v>1.2540010309278399E-2</v>
          </cell>
          <cell r="N262">
            <v>5.0160041237113595E-2</v>
          </cell>
        </row>
        <row r="263">
          <cell r="A263" t="str">
            <v>FERRO</v>
          </cell>
          <cell r="E263">
            <v>0</v>
          </cell>
          <cell r="K263">
            <v>0</v>
          </cell>
          <cell r="N263">
            <v>0</v>
          </cell>
        </row>
        <row r="264">
          <cell r="A264" t="str">
            <v>FIDA 225</v>
          </cell>
          <cell r="G264">
            <v>0.446332133702941</v>
          </cell>
          <cell r="M264">
            <v>0.45597701699645604</v>
          </cell>
          <cell r="N264">
            <v>0.90230915069939699</v>
          </cell>
        </row>
        <row r="265">
          <cell r="A265" t="str">
            <v>FIDA 417</v>
          </cell>
          <cell r="G265">
            <v>0.15552810572994</v>
          </cell>
          <cell r="M265">
            <v>0.15552810572994</v>
          </cell>
          <cell r="N265">
            <v>0.31105621145987999</v>
          </cell>
        </row>
        <row r="266">
          <cell r="A266" t="str">
            <v>FIDA 514</v>
          </cell>
          <cell r="G266">
            <v>8.6038594155029412E-3</v>
          </cell>
          <cell r="M266">
            <v>8.6038594155029412E-3</v>
          </cell>
          <cell r="N266">
            <v>1.7207718831005882E-2</v>
          </cell>
        </row>
        <row r="267">
          <cell r="A267" t="str">
            <v>FKUW/PROVSF</v>
          </cell>
          <cell r="G267">
            <v>1.11886518315645</v>
          </cell>
          <cell r="M267">
            <v>1.11886518315645</v>
          </cell>
          <cell r="N267">
            <v>2.2377303663129</v>
          </cell>
        </row>
        <row r="268">
          <cell r="A268" t="str">
            <v>FMI 2000</v>
          </cell>
          <cell r="C268">
            <v>0</v>
          </cell>
          <cell r="N268">
            <v>0</v>
          </cell>
        </row>
        <row r="269">
          <cell r="A269" t="str">
            <v>FMI 2000/SRF</v>
          </cell>
          <cell r="B269">
            <v>138.622949059951</v>
          </cell>
          <cell r="C269">
            <v>0</v>
          </cell>
          <cell r="F269">
            <v>138.622949059951</v>
          </cell>
          <cell r="G269">
            <v>138.622949059951</v>
          </cell>
          <cell r="I269">
            <v>0</v>
          </cell>
          <cell r="J269">
            <v>138.622949059951</v>
          </cell>
          <cell r="L269">
            <v>0</v>
          </cell>
          <cell r="N269">
            <v>554.49179623980399</v>
          </cell>
        </row>
        <row r="270">
          <cell r="A270" t="str">
            <v>FMI 2003</v>
          </cell>
          <cell r="B270">
            <v>135.44799014765502</v>
          </cell>
          <cell r="C270">
            <v>0</v>
          </cell>
          <cell r="E270">
            <v>135.44799014765502</v>
          </cell>
          <cell r="F270">
            <v>41.0151745266392</v>
          </cell>
          <cell r="G270">
            <v>123.0455235799176</v>
          </cell>
          <cell r="H270">
            <v>542.48098651104806</v>
          </cell>
          <cell r="I270">
            <v>41.0151745266392</v>
          </cell>
          <cell r="J270">
            <v>164.0606981065568</v>
          </cell>
          <cell r="K270">
            <v>542.48098651104897</v>
          </cell>
          <cell r="L270">
            <v>82.0303490532784</v>
          </cell>
          <cell r="M270">
            <v>164.0606981065568</v>
          </cell>
          <cell r="N270">
            <v>1971.085571216995</v>
          </cell>
        </row>
        <row r="271">
          <cell r="A271" t="str">
            <v>FMI 2003 II</v>
          </cell>
          <cell r="C271">
            <v>0</v>
          </cell>
          <cell r="F271">
            <v>0</v>
          </cell>
          <cell r="G271">
            <v>712.59785981296204</v>
          </cell>
          <cell r="H271">
            <v>43.6987491641028</v>
          </cell>
          <cell r="I271">
            <v>0</v>
          </cell>
          <cell r="J271">
            <v>712.59785981296204</v>
          </cell>
          <cell r="K271">
            <v>43.6987491641028</v>
          </cell>
          <cell r="L271">
            <v>0</v>
          </cell>
          <cell r="M271">
            <v>1044.4182372831201</v>
          </cell>
          <cell r="N271">
            <v>2557.0114552372497</v>
          </cell>
        </row>
        <row r="272">
          <cell r="A272" t="str">
            <v>FMI 92</v>
          </cell>
          <cell r="C272">
            <v>0</v>
          </cell>
          <cell r="D272">
            <v>30.967962470571297</v>
          </cell>
          <cell r="F272">
            <v>0</v>
          </cell>
          <cell r="N272">
            <v>30.967962470571297</v>
          </cell>
        </row>
        <row r="273">
          <cell r="A273" t="str">
            <v>FON/TESORO</v>
          </cell>
          <cell r="B273">
            <v>0.19920996219931308</v>
          </cell>
          <cell r="C273">
            <v>1.1717628556701036</v>
          </cell>
          <cell r="D273">
            <v>0.49548745017182161</v>
          </cell>
          <cell r="E273">
            <v>0.83599632302405491</v>
          </cell>
          <cell r="F273">
            <v>0.94917368041237116</v>
          </cell>
          <cell r="G273">
            <v>1.8767240618556704</v>
          </cell>
          <cell r="H273">
            <v>0.19920996219931308</v>
          </cell>
          <cell r="I273">
            <v>1.1717628556701036</v>
          </cell>
          <cell r="J273">
            <v>0.49548745017182161</v>
          </cell>
          <cell r="K273">
            <v>0.83599632302405491</v>
          </cell>
          <cell r="L273">
            <v>0.94917368041237116</v>
          </cell>
          <cell r="M273">
            <v>1.8767240618556704</v>
          </cell>
          <cell r="N273">
            <v>11.056708666666669</v>
          </cell>
        </row>
        <row r="274">
          <cell r="A274" t="str">
            <v>FONAVI/TESORO</v>
          </cell>
          <cell r="B274">
            <v>3.3128272061855699</v>
          </cell>
          <cell r="C274">
            <v>3.3128272061855699</v>
          </cell>
          <cell r="D274">
            <v>3.3128272061855699</v>
          </cell>
          <cell r="E274">
            <v>3.3128272061855699</v>
          </cell>
          <cell r="N274">
            <v>13.25130882474228</v>
          </cell>
        </row>
        <row r="275">
          <cell r="A275" t="str">
            <v>FONP 06/94</v>
          </cell>
          <cell r="D275">
            <v>3.1607262200000004</v>
          </cell>
          <cell r="E275">
            <v>0.15139385</v>
          </cell>
          <cell r="J275">
            <v>3.1607262200000004</v>
          </cell>
          <cell r="K275">
            <v>0.15139385</v>
          </cell>
          <cell r="N275">
            <v>6.6242401400000004</v>
          </cell>
        </row>
        <row r="276">
          <cell r="A276" t="str">
            <v>FONP 07/94</v>
          </cell>
          <cell r="C276">
            <v>2.0096328200000002</v>
          </cell>
          <cell r="I276">
            <v>2.0096328200000002</v>
          </cell>
          <cell r="N276">
            <v>4.0192656400000004</v>
          </cell>
        </row>
        <row r="277">
          <cell r="A277" t="str">
            <v>FONP 10/96</v>
          </cell>
          <cell r="F277">
            <v>0.70247727999999998</v>
          </cell>
          <cell r="L277">
            <v>0.70247727999999998</v>
          </cell>
          <cell r="N277">
            <v>1.40495456</v>
          </cell>
        </row>
        <row r="278">
          <cell r="A278" t="str">
            <v>FONP 12/02</v>
          </cell>
          <cell r="B278">
            <v>3.61875E-3</v>
          </cell>
          <cell r="H278">
            <v>3.61875E-3</v>
          </cell>
          <cell r="N278">
            <v>7.2375E-3</v>
          </cell>
        </row>
        <row r="279">
          <cell r="A279" t="str">
            <v>FONP 13/03</v>
          </cell>
          <cell r="D279">
            <v>0</v>
          </cell>
          <cell r="J279">
            <v>0</v>
          </cell>
          <cell r="N279">
            <v>0</v>
          </cell>
        </row>
        <row r="280">
          <cell r="A280" t="str">
            <v>FONP 14/04</v>
          </cell>
          <cell r="C280">
            <v>0</v>
          </cell>
          <cell r="I280">
            <v>0</v>
          </cell>
          <cell r="N280">
            <v>0</v>
          </cell>
        </row>
        <row r="281">
          <cell r="A281" t="str">
            <v>FUB/RELEXT</v>
          </cell>
          <cell r="B281">
            <v>1.67818E-3</v>
          </cell>
          <cell r="C281">
            <v>1.4506300000000001E-3</v>
          </cell>
          <cell r="D281">
            <v>2.6494800000000001E-3</v>
          </cell>
          <cell r="E281">
            <v>1.7147499999999999E-3</v>
          </cell>
          <cell r="F281">
            <v>1.48862E-3</v>
          </cell>
          <cell r="G281">
            <v>2.2083800000000002E-3</v>
          </cell>
          <cell r="H281">
            <v>1.9852300000000002E-3</v>
          </cell>
          <cell r="I281">
            <v>1.52574E-3</v>
          </cell>
          <cell r="J281">
            <v>2.00673E-3</v>
          </cell>
          <cell r="K281">
            <v>2.0190199999999998E-3</v>
          </cell>
          <cell r="L281">
            <v>1.7967E-3</v>
          </cell>
          <cell r="M281">
            <v>2.0424000000000002E-3</v>
          </cell>
          <cell r="N281">
            <v>2.256586E-2</v>
          </cell>
        </row>
        <row r="282">
          <cell r="A282" t="str">
            <v>GEN/YACYRETA</v>
          </cell>
          <cell r="B282">
            <v>1.988848E-2</v>
          </cell>
          <cell r="C282">
            <v>1.9798220000000002E-2</v>
          </cell>
          <cell r="E282">
            <v>4.4723999999999996E-3</v>
          </cell>
          <cell r="F282">
            <v>1.9888490000000002E-2</v>
          </cell>
          <cell r="G282">
            <v>4.9805500000000003E-3</v>
          </cell>
          <cell r="H282">
            <v>1.8955360000000001E-2</v>
          </cell>
          <cell r="J282">
            <v>2.332849E-2</v>
          </cell>
          <cell r="K282">
            <v>1.4072690000000001E-2</v>
          </cell>
          <cell r="N282">
            <v>0.12538468000000003</v>
          </cell>
        </row>
        <row r="283">
          <cell r="A283" t="str">
            <v>GLO17 PES</v>
          </cell>
          <cell r="B283">
            <v>0</v>
          </cell>
          <cell r="E283">
            <v>0</v>
          </cell>
          <cell r="H283">
            <v>0</v>
          </cell>
          <cell r="K283">
            <v>0</v>
          </cell>
          <cell r="N283">
            <v>0</v>
          </cell>
        </row>
        <row r="284">
          <cell r="A284" t="str">
            <v>ICE/ASEGSAL</v>
          </cell>
          <cell r="B284">
            <v>0.10730121000000001</v>
          </cell>
          <cell r="H284">
            <v>0.10730121000000001</v>
          </cell>
          <cell r="N284">
            <v>0.21460242000000002</v>
          </cell>
        </row>
        <row r="285">
          <cell r="A285" t="str">
            <v>ICE/BANADE</v>
          </cell>
          <cell r="G285">
            <v>0.92688078000000007</v>
          </cell>
          <cell r="M285">
            <v>0.92688078000000007</v>
          </cell>
          <cell r="N285">
            <v>1.8537615600000001</v>
          </cell>
        </row>
        <row r="286">
          <cell r="A286" t="str">
            <v>ICE/BICE</v>
          </cell>
          <cell r="B286">
            <v>0.77098568000000001</v>
          </cell>
          <cell r="H286">
            <v>0.77098568000000001</v>
          </cell>
          <cell r="N286">
            <v>1.54197136</v>
          </cell>
        </row>
        <row r="287">
          <cell r="A287" t="str">
            <v>ICE/CORTE</v>
          </cell>
          <cell r="E287">
            <v>9.3219579999999996E-2</v>
          </cell>
          <cell r="K287">
            <v>9.3219579999999996E-2</v>
          </cell>
          <cell r="N287">
            <v>0.18643915999999999</v>
          </cell>
        </row>
        <row r="288">
          <cell r="A288" t="str">
            <v>ICE/DEFENSA</v>
          </cell>
          <cell r="B288">
            <v>0.72804878000000006</v>
          </cell>
          <cell r="H288">
            <v>0.72804878000000006</v>
          </cell>
          <cell r="N288">
            <v>1.4560975600000001</v>
          </cell>
        </row>
        <row r="289">
          <cell r="A289" t="str">
            <v>ICE/EDUCACION</v>
          </cell>
          <cell r="B289">
            <v>0.43121872999999999</v>
          </cell>
          <cell r="H289">
            <v>0.43121872999999999</v>
          </cell>
          <cell r="N289">
            <v>0.86243745999999999</v>
          </cell>
        </row>
        <row r="290">
          <cell r="A290" t="str">
            <v>ICE/JUSTICIA</v>
          </cell>
          <cell r="B290">
            <v>9.8774089999999995E-2</v>
          </cell>
          <cell r="H290">
            <v>9.8774089999999995E-2</v>
          </cell>
          <cell r="N290">
            <v>0.19754817999999999</v>
          </cell>
        </row>
        <row r="291">
          <cell r="A291" t="str">
            <v>ICE/MCBA</v>
          </cell>
          <cell r="G291">
            <v>0.35395259000000001</v>
          </cell>
          <cell r="M291">
            <v>0.35395259000000001</v>
          </cell>
          <cell r="N291">
            <v>0.70790518000000002</v>
          </cell>
        </row>
        <row r="292">
          <cell r="A292" t="str">
            <v>ICE/PREFEC</v>
          </cell>
          <cell r="G292">
            <v>6.6803979999999999E-2</v>
          </cell>
          <cell r="M292">
            <v>6.6803979999999999E-2</v>
          </cell>
          <cell r="N292">
            <v>0.13360796</v>
          </cell>
        </row>
        <row r="293">
          <cell r="A293" t="str">
            <v>ICE/PRES</v>
          </cell>
          <cell r="B293">
            <v>1.5233170000000001E-2</v>
          </cell>
          <cell r="H293">
            <v>1.5233170000000001E-2</v>
          </cell>
          <cell r="N293">
            <v>3.0466340000000001E-2</v>
          </cell>
        </row>
        <row r="294">
          <cell r="A294" t="str">
            <v>ICE/PROVCB</v>
          </cell>
          <cell r="E294">
            <v>0.62365181000000003</v>
          </cell>
          <cell r="K294">
            <v>0.62365181000000003</v>
          </cell>
          <cell r="N294">
            <v>1.2473036200000001</v>
          </cell>
        </row>
        <row r="295">
          <cell r="A295" t="str">
            <v>ICE/SALUD</v>
          </cell>
          <cell r="F295">
            <v>2.34358567</v>
          </cell>
          <cell r="L295">
            <v>2.34358567</v>
          </cell>
          <cell r="N295">
            <v>4.6871713399999999</v>
          </cell>
        </row>
        <row r="296">
          <cell r="A296" t="str">
            <v>ICE/SALUDPBA</v>
          </cell>
          <cell r="B296">
            <v>0.64464681999999995</v>
          </cell>
          <cell r="H296">
            <v>0.64464681999999995</v>
          </cell>
          <cell r="N296">
            <v>1.2892936399999999</v>
          </cell>
        </row>
        <row r="297">
          <cell r="A297" t="str">
            <v>ICE/VIALIDAD</v>
          </cell>
          <cell r="D297">
            <v>0.12129997000000001</v>
          </cell>
          <cell r="J297">
            <v>0.12129997000000001</v>
          </cell>
          <cell r="N297">
            <v>0.24259994000000001</v>
          </cell>
        </row>
        <row r="298">
          <cell r="A298" t="str">
            <v>ICO/CBA</v>
          </cell>
          <cell r="E298">
            <v>0</v>
          </cell>
          <cell r="K298">
            <v>0</v>
          </cell>
          <cell r="N298">
            <v>0</v>
          </cell>
        </row>
        <row r="299">
          <cell r="A299" t="str">
            <v>ICO/SALUD</v>
          </cell>
          <cell r="E299">
            <v>0</v>
          </cell>
          <cell r="K299">
            <v>0</v>
          </cell>
          <cell r="N299">
            <v>0</v>
          </cell>
        </row>
        <row r="300">
          <cell r="A300" t="str">
            <v>IRB/RELEXT</v>
          </cell>
          <cell r="D300">
            <v>3.7286864559548097E-3</v>
          </cell>
          <cell r="G300">
            <v>3.8027160197091699E-3</v>
          </cell>
          <cell r="J300">
            <v>3.8781997356087E-3</v>
          </cell>
          <cell r="M300">
            <v>3.9551736570123796E-3</v>
          </cell>
          <cell r="N300">
            <v>1.5364775868285059E-2</v>
          </cell>
        </row>
        <row r="301">
          <cell r="A301" t="str">
            <v>ISTBSP/SALUD</v>
          </cell>
          <cell r="D301">
            <v>0.86759571999999996</v>
          </cell>
          <cell r="J301">
            <v>0.86759571999999996</v>
          </cell>
          <cell r="N301">
            <v>1.7351914399999999</v>
          </cell>
        </row>
        <row r="302">
          <cell r="A302" t="str">
            <v>JBIC/HIDRONOR</v>
          </cell>
          <cell r="F302">
            <v>3.32002994803136</v>
          </cell>
          <cell r="L302">
            <v>3.4176869549898701</v>
          </cell>
          <cell r="N302">
            <v>6.7377169030212301</v>
          </cell>
        </row>
        <row r="303">
          <cell r="A303" t="str">
            <v>JBIC/PROV</v>
          </cell>
          <cell r="C303">
            <v>1.3805273231744899</v>
          </cell>
          <cell r="I303">
            <v>1.3805273231744899</v>
          </cell>
          <cell r="N303">
            <v>2.7610546463489798</v>
          </cell>
        </row>
        <row r="304">
          <cell r="A304" t="str">
            <v>JBIC/PROVBA</v>
          </cell>
          <cell r="D304">
            <v>1.1033647494054399</v>
          </cell>
          <cell r="J304">
            <v>1.1033647494054399</v>
          </cell>
          <cell r="N304">
            <v>2.2067294988108799</v>
          </cell>
        </row>
        <row r="305">
          <cell r="A305" t="str">
            <v>JBIC/TESORO</v>
          </cell>
          <cell r="E305">
            <v>54.860688804721242</v>
          </cell>
          <cell r="K305">
            <v>21.401479785078841</v>
          </cell>
          <cell r="N305">
            <v>76.262168589800083</v>
          </cell>
        </row>
        <row r="306">
          <cell r="A306" t="str">
            <v>KFW/CONEA</v>
          </cell>
          <cell r="D306">
            <v>22.385850546809241</v>
          </cell>
          <cell r="J306">
            <v>22.385850546809241</v>
          </cell>
          <cell r="N306">
            <v>44.771701093618482</v>
          </cell>
        </row>
        <row r="307">
          <cell r="A307" t="str">
            <v>KFW/INTI</v>
          </cell>
          <cell r="G307">
            <v>0.28425349116692722</v>
          </cell>
          <cell r="M307">
            <v>0.28425349116692722</v>
          </cell>
          <cell r="N307">
            <v>0.56850698233385444</v>
          </cell>
        </row>
        <row r="308">
          <cell r="A308" t="str">
            <v>KFW/NASA</v>
          </cell>
          <cell r="C308">
            <v>0.53056723951448193</v>
          </cell>
          <cell r="I308">
            <v>0.53056723951448193</v>
          </cell>
          <cell r="N308">
            <v>1.0611344790289639</v>
          </cell>
        </row>
        <row r="309">
          <cell r="A309" t="str">
            <v>KFW/YACYRETA</v>
          </cell>
          <cell r="F309">
            <v>0.34118306693907002</v>
          </cell>
          <cell r="L309">
            <v>0.34118306693907002</v>
          </cell>
          <cell r="N309">
            <v>0.68236613387814005</v>
          </cell>
        </row>
        <row r="310">
          <cell r="A310" t="str">
            <v>MEDIO/BANADE</v>
          </cell>
          <cell r="D310">
            <v>8.9941845931979306E-2</v>
          </cell>
          <cell r="E310">
            <v>4.6278854945318999</v>
          </cell>
          <cell r="F310">
            <v>2.1660289508472501</v>
          </cell>
          <cell r="G310">
            <v>1.9980904458598698</v>
          </cell>
          <cell r="J310">
            <v>8.9941845931979306E-2</v>
          </cell>
          <cell r="K310">
            <v>4.6278854945318999</v>
          </cell>
          <cell r="L310">
            <v>2.1660289508472501</v>
          </cell>
          <cell r="M310">
            <v>1.9980904458598698</v>
          </cell>
          <cell r="N310">
            <v>17.763893474342002</v>
          </cell>
        </row>
        <row r="311">
          <cell r="A311" t="str">
            <v>MEDIO/BCRA</v>
          </cell>
          <cell r="D311">
            <v>1.4191061399999998</v>
          </cell>
          <cell r="E311">
            <v>1.4385553799999999</v>
          </cell>
          <cell r="J311">
            <v>1.4191061399999998</v>
          </cell>
          <cell r="K311">
            <v>1.4385553799999999</v>
          </cell>
          <cell r="N311">
            <v>5.7153230399999995</v>
          </cell>
        </row>
        <row r="312">
          <cell r="A312" t="str">
            <v>MEDIO/HIDRONOR</v>
          </cell>
          <cell r="E312">
            <v>6.5103881744982606E-2</v>
          </cell>
          <cell r="K312">
            <v>6.5103881744982606E-2</v>
          </cell>
          <cell r="N312">
            <v>0.13020776348996521</v>
          </cell>
        </row>
        <row r="313">
          <cell r="A313" t="str">
            <v>MEDIO/JUSTICIA</v>
          </cell>
          <cell r="F313">
            <v>5.6662050000000005E-2</v>
          </cell>
          <cell r="L313">
            <v>5.6662050000000005E-2</v>
          </cell>
          <cell r="N313">
            <v>0.11332410000000001</v>
          </cell>
        </row>
        <row r="314">
          <cell r="A314" t="str">
            <v>MEDIO/NASA</v>
          </cell>
          <cell r="F314">
            <v>0.239855726475183</v>
          </cell>
          <cell r="L314">
            <v>0.239855726475183</v>
          </cell>
          <cell r="N314">
            <v>0.47971145295036599</v>
          </cell>
        </row>
        <row r="315">
          <cell r="A315" t="str">
            <v>MEDIO/PROVBA</v>
          </cell>
          <cell r="G315">
            <v>0.473955462083884</v>
          </cell>
          <cell r="M315">
            <v>0.473955462083884</v>
          </cell>
          <cell r="N315">
            <v>0.94791092416776801</v>
          </cell>
        </row>
        <row r="316">
          <cell r="A316" t="str">
            <v>MEDIO/SALUD</v>
          </cell>
          <cell r="F316">
            <v>0.57456817690181494</v>
          </cell>
          <cell r="L316">
            <v>0.57456817690181494</v>
          </cell>
          <cell r="N316">
            <v>1.1491363538036299</v>
          </cell>
        </row>
        <row r="317">
          <cell r="A317" t="str">
            <v>MEDIO/YACYRETA</v>
          </cell>
          <cell r="B317">
            <v>4.9872034611224594E-2</v>
          </cell>
          <cell r="H317">
            <v>4.9872034611224594E-2</v>
          </cell>
          <cell r="N317">
            <v>9.9744069222449189E-2</v>
          </cell>
        </row>
        <row r="318">
          <cell r="A318" t="str">
            <v>OCMO</v>
          </cell>
          <cell r="F318">
            <v>2.6400426833376298</v>
          </cell>
          <cell r="K318">
            <v>0.170136084966414</v>
          </cell>
          <cell r="N318">
            <v>2.810178768304044</v>
          </cell>
        </row>
        <row r="319">
          <cell r="A319" t="str">
            <v>P BG01/03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23.8232120231505</v>
          </cell>
          <cell r="N319">
            <v>23.8232120231505</v>
          </cell>
        </row>
        <row r="320">
          <cell r="A320" t="str">
            <v>P BG04/06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BG05/17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BG06/27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 t="str">
            <v>P BG07/05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BG08/19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P BG09/09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BG10/20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BG11/10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 t="str">
            <v>P BG12/15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P BG13/30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BG14/31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 t="str">
            <v>P BG15/12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P BG16/08$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P BG17/08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P BG18/18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P BG19/31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 t="str">
            <v>P BIHD</v>
          </cell>
          <cell r="B336">
            <v>4.1784514580761895E-3</v>
          </cell>
          <cell r="C336">
            <v>4.1784514580761895E-3</v>
          </cell>
          <cell r="D336">
            <v>4.1784514580761895E-3</v>
          </cell>
          <cell r="E336">
            <v>4.1784514580761895E-3</v>
          </cell>
          <cell r="F336">
            <v>4.1784514580761895E-3</v>
          </cell>
          <cell r="G336">
            <v>4.1784514580761895E-3</v>
          </cell>
          <cell r="H336">
            <v>4.1784514580761895E-3</v>
          </cell>
          <cell r="I336">
            <v>4.1784514580761895E-3</v>
          </cell>
          <cell r="J336">
            <v>4.1784514580761895E-3</v>
          </cell>
          <cell r="K336">
            <v>4.1784514580761895E-3</v>
          </cell>
          <cell r="L336">
            <v>4.1784514580761895E-3</v>
          </cell>
          <cell r="M336">
            <v>4.1784514580761895E-3</v>
          </cell>
          <cell r="N336">
            <v>5.014141749691426E-2</v>
          </cell>
        </row>
        <row r="337">
          <cell r="A337" t="str">
            <v>P BP02/E330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12.362745982880499</v>
          </cell>
          <cell r="N337">
            <v>12.362745982880499</v>
          </cell>
        </row>
        <row r="338">
          <cell r="A338" t="str">
            <v>P BP02/E400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4.0629123951511099</v>
          </cell>
          <cell r="N338">
            <v>4.0629123951511099</v>
          </cell>
        </row>
        <row r="339">
          <cell r="A339" t="str">
            <v>P BP02/E580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34.616823556027796</v>
          </cell>
          <cell r="N339">
            <v>34.616823556027796</v>
          </cell>
        </row>
        <row r="340">
          <cell r="A340" t="str">
            <v>P BP03/B405 (Radar I)</v>
          </cell>
          <cell r="B340">
            <v>0</v>
          </cell>
          <cell r="C340">
            <v>0</v>
          </cell>
          <cell r="D340">
            <v>0</v>
          </cell>
          <cell r="E340">
            <v>25.056992935139</v>
          </cell>
          <cell r="N340">
            <v>25.056992935139</v>
          </cell>
        </row>
        <row r="341">
          <cell r="A341" t="str">
            <v>P BP03/B405 (Radar II)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22.885172933019899</v>
          </cell>
          <cell r="N341">
            <v>22.885172933019899</v>
          </cell>
        </row>
        <row r="342">
          <cell r="A342" t="str">
            <v>P BP04/E435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P BP05/B400 (Hexagon IV)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P BP06/B450 (Radar III)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P BP06/B450 (Radar IV)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P BP06/E580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P BP07/B450 (Celtic I)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P BP07/B450 (Celtic II)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 t="str">
            <v>P BT03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634.99859723992222</v>
          </cell>
          <cell r="N349">
            <v>634.99859723992222</v>
          </cell>
        </row>
        <row r="350">
          <cell r="A350" t="str">
            <v>P BT03Flot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70.211776324267632</v>
          </cell>
          <cell r="N350">
            <v>70.211776324267632</v>
          </cell>
        </row>
        <row r="351">
          <cell r="A351" t="str">
            <v>P BT04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P BT05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P BT06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 t="str">
            <v>P BT2006</v>
          </cell>
          <cell r="B354">
            <v>0</v>
          </cell>
          <cell r="C354">
            <v>55.352283316103097</v>
          </cell>
          <cell r="D354">
            <v>0</v>
          </cell>
          <cell r="E354">
            <v>0</v>
          </cell>
          <cell r="F354">
            <v>55.352283316103097</v>
          </cell>
          <cell r="G354">
            <v>0</v>
          </cell>
          <cell r="H354">
            <v>0</v>
          </cell>
          <cell r="I354">
            <v>55.352283316103097</v>
          </cell>
          <cell r="J354">
            <v>0</v>
          </cell>
          <cell r="K354">
            <v>0</v>
          </cell>
          <cell r="L354">
            <v>55.352283316103097</v>
          </cell>
          <cell r="M354">
            <v>0</v>
          </cell>
          <cell r="N354">
            <v>221.40913326441239</v>
          </cell>
        </row>
        <row r="355">
          <cell r="A355" t="str">
            <v>P BT27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P DC$</v>
          </cell>
          <cell r="B356">
            <v>0.33870796219931298</v>
          </cell>
          <cell r="C356">
            <v>0.33870796219931298</v>
          </cell>
          <cell r="D356">
            <v>0.33870796219931298</v>
          </cell>
          <cell r="E356">
            <v>0.33870796219931298</v>
          </cell>
          <cell r="F356">
            <v>0.33870796219931298</v>
          </cell>
          <cell r="G356">
            <v>0.33870796219931298</v>
          </cell>
          <cell r="H356">
            <v>0.33870796219931298</v>
          </cell>
          <cell r="I356">
            <v>0.33870796219931298</v>
          </cell>
          <cell r="J356">
            <v>0.33870796219931298</v>
          </cell>
          <cell r="K356">
            <v>0.33870796219931298</v>
          </cell>
          <cell r="L356">
            <v>0.33870796219931298</v>
          </cell>
          <cell r="M356">
            <v>0.33870796219931298</v>
          </cell>
          <cell r="N356">
            <v>4.0644955463917558</v>
          </cell>
        </row>
        <row r="357">
          <cell r="A357" t="str">
            <v>P EL/ARP-61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 t="str">
            <v>P EL/USD-79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P EL/USD-91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P FRB</v>
          </cell>
          <cell r="B360">
            <v>0</v>
          </cell>
          <cell r="C360">
            <v>0</v>
          </cell>
          <cell r="D360">
            <v>61.746775542465024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61.742453783437824</v>
          </cell>
          <cell r="K360">
            <v>0</v>
          </cell>
          <cell r="L360">
            <v>0</v>
          </cell>
          <cell r="M360">
            <v>0</v>
          </cell>
          <cell r="N360">
            <v>123.48922932590284</v>
          </cell>
        </row>
        <row r="361">
          <cell r="A361" t="str">
            <v>P PRE6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P PRO1</v>
          </cell>
          <cell r="B362">
            <v>1.9153318762886602</v>
          </cell>
          <cell r="C362">
            <v>1.9153318762886602</v>
          </cell>
          <cell r="D362">
            <v>1.9153318762886602</v>
          </cell>
          <cell r="E362">
            <v>1.9153318762886602</v>
          </cell>
          <cell r="F362">
            <v>1.9153318762886602</v>
          </cell>
          <cell r="G362">
            <v>1.9153318762886602</v>
          </cell>
          <cell r="H362">
            <v>1.9153318762886602</v>
          </cell>
          <cell r="I362">
            <v>1.9153318762886602</v>
          </cell>
          <cell r="J362">
            <v>1.9153318762886602</v>
          </cell>
          <cell r="K362">
            <v>1.9153318762886602</v>
          </cell>
          <cell r="L362">
            <v>1.9153318762886602</v>
          </cell>
          <cell r="M362">
            <v>1.9153318762886602</v>
          </cell>
          <cell r="N362">
            <v>22.983982515463925</v>
          </cell>
        </row>
        <row r="363">
          <cell r="A363" t="str">
            <v>P PRO10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0.70242571300112</v>
          </cell>
          <cell r="I363">
            <v>0</v>
          </cell>
          <cell r="J363">
            <v>0</v>
          </cell>
          <cell r="K363">
            <v>0.70242571300112</v>
          </cell>
          <cell r="L363">
            <v>0</v>
          </cell>
          <cell r="M363">
            <v>0</v>
          </cell>
          <cell r="N363">
            <v>1.40485142600224</v>
          </cell>
        </row>
        <row r="364">
          <cell r="A364" t="str">
            <v>P PRO2</v>
          </cell>
          <cell r="B364">
            <v>1.4522181830678127</v>
          </cell>
          <cell r="C364">
            <v>1.4522181830678127</v>
          </cell>
          <cell r="D364">
            <v>1.4522181830678127</v>
          </cell>
          <cell r="E364">
            <v>1.4522181830678127</v>
          </cell>
          <cell r="F364">
            <v>1.4522181830678127</v>
          </cell>
          <cell r="G364">
            <v>1.4522181830678127</v>
          </cell>
          <cell r="H364">
            <v>1.4522181830678127</v>
          </cell>
          <cell r="I364">
            <v>1.4522181830678127</v>
          </cell>
          <cell r="J364">
            <v>1.4522181830678127</v>
          </cell>
          <cell r="K364">
            <v>1.4522181830678127</v>
          </cell>
          <cell r="L364">
            <v>1.4522181830678127</v>
          </cell>
          <cell r="M364">
            <v>1.4522181830678127</v>
          </cell>
          <cell r="N364">
            <v>17.426618196813756</v>
          </cell>
        </row>
        <row r="365">
          <cell r="A365" t="str">
            <v>P PRO3</v>
          </cell>
          <cell r="B365">
            <v>4.4903505154639195E-3</v>
          </cell>
          <cell r="C365">
            <v>4.4903505154639195E-3</v>
          </cell>
          <cell r="D365">
            <v>4.4903505154639195E-3</v>
          </cell>
          <cell r="E365">
            <v>4.4903505154639195E-3</v>
          </cell>
          <cell r="F365">
            <v>4.4903505154639195E-3</v>
          </cell>
          <cell r="G365">
            <v>4.4903505154639195E-3</v>
          </cell>
          <cell r="H365">
            <v>4.4903505154639195E-3</v>
          </cell>
          <cell r="I365">
            <v>4.4903505154639195E-3</v>
          </cell>
          <cell r="J365">
            <v>4.4903505154639195E-3</v>
          </cell>
          <cell r="K365">
            <v>4.4903505154639195E-3</v>
          </cell>
          <cell r="L365">
            <v>4.4903505154639195E-3</v>
          </cell>
          <cell r="M365">
            <v>4.4903505154639195E-3</v>
          </cell>
          <cell r="N365">
            <v>5.3884206185567031E-2</v>
          </cell>
        </row>
        <row r="366">
          <cell r="A366" t="str">
            <v>P PRO4</v>
          </cell>
          <cell r="B366">
            <v>2.3801730905258722</v>
          </cell>
          <cell r="C366">
            <v>2.3801730905258722</v>
          </cell>
          <cell r="D366">
            <v>2.3801730905258722</v>
          </cell>
          <cell r="E366">
            <v>2.3801730905258722</v>
          </cell>
          <cell r="F366">
            <v>2.3801730905258722</v>
          </cell>
          <cell r="G366">
            <v>2.3801730905258722</v>
          </cell>
          <cell r="H366">
            <v>2.3801730905258722</v>
          </cell>
          <cell r="I366">
            <v>2.3801730905258722</v>
          </cell>
          <cell r="J366">
            <v>2.3801730905258722</v>
          </cell>
          <cell r="K366">
            <v>2.3801730905258722</v>
          </cell>
          <cell r="L366">
            <v>2.3801730905258722</v>
          </cell>
          <cell r="M366">
            <v>2.3801730905258722</v>
          </cell>
          <cell r="N366">
            <v>28.562077086310467</v>
          </cell>
        </row>
        <row r="367">
          <cell r="A367" t="str">
            <v>P PRO5</v>
          </cell>
          <cell r="B367">
            <v>2.3163469450171799</v>
          </cell>
          <cell r="C367">
            <v>0</v>
          </cell>
          <cell r="D367">
            <v>0</v>
          </cell>
          <cell r="E367">
            <v>2.3163469450171799</v>
          </cell>
          <cell r="F367">
            <v>0</v>
          </cell>
          <cell r="G367">
            <v>0</v>
          </cell>
          <cell r="H367">
            <v>2.3163469450171799</v>
          </cell>
          <cell r="I367">
            <v>0</v>
          </cell>
          <cell r="J367">
            <v>0</v>
          </cell>
          <cell r="K367">
            <v>2.3164792546391797</v>
          </cell>
          <cell r="L367">
            <v>0</v>
          </cell>
          <cell r="M367">
            <v>0</v>
          </cell>
          <cell r="N367">
            <v>9.2655200896907193</v>
          </cell>
        </row>
        <row r="368">
          <cell r="A368" t="str">
            <v>P PRO6</v>
          </cell>
          <cell r="B368">
            <v>11.13985930989452</v>
          </cell>
          <cell r="C368">
            <v>0</v>
          </cell>
          <cell r="D368">
            <v>0</v>
          </cell>
          <cell r="E368">
            <v>11.13985930989452</v>
          </cell>
          <cell r="F368">
            <v>0</v>
          </cell>
          <cell r="G368">
            <v>0</v>
          </cell>
          <cell r="H368">
            <v>11.13985930989452</v>
          </cell>
          <cell r="I368">
            <v>0</v>
          </cell>
          <cell r="J368">
            <v>0</v>
          </cell>
          <cell r="K368">
            <v>11.150162122379307</v>
          </cell>
          <cell r="L368">
            <v>0</v>
          </cell>
          <cell r="M368">
            <v>0</v>
          </cell>
          <cell r="N368">
            <v>44.569740052062869</v>
          </cell>
        </row>
        <row r="369">
          <cell r="A369" t="str">
            <v>P PRO7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P PRO8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P PRO9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1.2081788797250901</v>
          </cell>
          <cell r="I371">
            <v>0</v>
          </cell>
          <cell r="J371">
            <v>0</v>
          </cell>
          <cell r="K371">
            <v>1.2081788797250901</v>
          </cell>
          <cell r="L371">
            <v>0</v>
          </cell>
          <cell r="M371">
            <v>0</v>
          </cell>
          <cell r="N371">
            <v>2.4163577594501802</v>
          </cell>
        </row>
        <row r="372">
          <cell r="A372" t="str">
            <v>PAR</v>
          </cell>
          <cell r="F372">
            <v>0</v>
          </cell>
          <cell r="L372">
            <v>0</v>
          </cell>
          <cell r="N372">
            <v>0</v>
          </cell>
        </row>
        <row r="373">
          <cell r="A373" t="str">
            <v>PAR $+CER</v>
          </cell>
          <cell r="D373">
            <v>0</v>
          </cell>
          <cell r="J373">
            <v>0</v>
          </cell>
          <cell r="N373">
            <v>0</v>
          </cell>
        </row>
        <row r="374">
          <cell r="A374" t="str">
            <v>PAR EUR</v>
          </cell>
          <cell r="D374">
            <v>0</v>
          </cell>
          <cell r="J374">
            <v>0</v>
          </cell>
          <cell r="N374">
            <v>0</v>
          </cell>
        </row>
        <row r="375">
          <cell r="A375" t="str">
            <v>PAR JPY</v>
          </cell>
          <cell r="D375">
            <v>0</v>
          </cell>
          <cell r="J375">
            <v>0</v>
          </cell>
          <cell r="N375">
            <v>0</v>
          </cell>
        </row>
        <row r="376">
          <cell r="A376" t="str">
            <v>PAR USD</v>
          </cell>
          <cell r="D376">
            <v>0</v>
          </cell>
          <cell r="J376">
            <v>0</v>
          </cell>
          <cell r="N376">
            <v>0</v>
          </cell>
        </row>
        <row r="377">
          <cell r="A377" t="str">
            <v>PARDM</v>
          </cell>
          <cell r="F377">
            <v>0</v>
          </cell>
          <cell r="L377">
            <v>0</v>
          </cell>
          <cell r="N377">
            <v>0</v>
          </cell>
        </row>
        <row r="378">
          <cell r="A378" t="str">
            <v>PRE5</v>
          </cell>
          <cell r="C378">
            <v>21.638861608437285</v>
          </cell>
          <cell r="D378">
            <v>21.638861608437285</v>
          </cell>
          <cell r="E378">
            <v>21.638861608437285</v>
          </cell>
          <cell r="F378">
            <v>21.638861608437285</v>
          </cell>
          <cell r="G378">
            <v>21.638861608437285</v>
          </cell>
          <cell r="H378">
            <v>21.638861608437285</v>
          </cell>
          <cell r="I378">
            <v>21.638861608437285</v>
          </cell>
          <cell r="J378">
            <v>21.638861608437285</v>
          </cell>
          <cell r="K378">
            <v>21.638861608437285</v>
          </cell>
          <cell r="L378">
            <v>21.638861608437285</v>
          </cell>
          <cell r="M378">
            <v>21.638861608437285</v>
          </cell>
          <cell r="N378">
            <v>238.02747769281012</v>
          </cell>
        </row>
        <row r="379">
          <cell r="A379" t="str">
            <v>PRE6</v>
          </cell>
          <cell r="C379">
            <v>0.19425919763569099</v>
          </cell>
          <cell r="D379">
            <v>0.19425919763569099</v>
          </cell>
          <cell r="E379">
            <v>0.19425919763569099</v>
          </cell>
          <cell r="F379">
            <v>0.19425919763569099</v>
          </cell>
          <cell r="G379">
            <v>0.19425919763569099</v>
          </cell>
          <cell r="H379">
            <v>0.19425919763569099</v>
          </cell>
          <cell r="I379">
            <v>0.19425919763569099</v>
          </cell>
          <cell r="J379">
            <v>0.19425919763569099</v>
          </cell>
          <cell r="K379">
            <v>0.19425919763569099</v>
          </cell>
          <cell r="L379">
            <v>0.19425919763569099</v>
          </cell>
          <cell r="M379">
            <v>0.19425919763569099</v>
          </cell>
          <cell r="N379">
            <v>2.1368511739926013</v>
          </cell>
        </row>
        <row r="380">
          <cell r="A380" t="str">
            <v>PRO1</v>
          </cell>
          <cell r="B380">
            <v>0.22863392783505099</v>
          </cell>
          <cell r="C380">
            <v>0.22863392783505099</v>
          </cell>
          <cell r="D380">
            <v>0.22863392783505099</v>
          </cell>
          <cell r="E380">
            <v>0.22863392783505099</v>
          </cell>
          <cell r="F380">
            <v>0.22863392783505099</v>
          </cell>
          <cell r="G380">
            <v>0.22863392783505099</v>
          </cell>
          <cell r="H380">
            <v>0.22863392783505099</v>
          </cell>
          <cell r="I380">
            <v>0.22863392783505099</v>
          </cell>
          <cell r="J380">
            <v>0.22863392783505099</v>
          </cell>
          <cell r="K380">
            <v>0.22863392783505099</v>
          </cell>
          <cell r="L380">
            <v>0.22863392783505099</v>
          </cell>
          <cell r="M380">
            <v>0.22863392783505099</v>
          </cell>
          <cell r="N380">
            <v>2.743607134020611</v>
          </cell>
        </row>
        <row r="381">
          <cell r="A381" t="str">
            <v>PRO10</v>
          </cell>
          <cell r="B381">
            <v>0.59741532842668599</v>
          </cell>
          <cell r="E381">
            <v>0.59741532842668599</v>
          </cell>
          <cell r="H381">
            <v>0.59741532842668599</v>
          </cell>
          <cell r="K381">
            <v>0.59741532842668599</v>
          </cell>
          <cell r="N381">
            <v>2.389661313706744</v>
          </cell>
        </row>
        <row r="382">
          <cell r="A382" t="str">
            <v>PRO2</v>
          </cell>
          <cell r="B382">
            <v>1.096338613215156</v>
          </cell>
          <cell r="C382">
            <v>1.096338613215156</v>
          </cell>
          <cell r="D382">
            <v>1.096338613215156</v>
          </cell>
          <cell r="E382">
            <v>1.096338613215156</v>
          </cell>
          <cell r="F382">
            <v>1.096338613215156</v>
          </cell>
          <cell r="G382">
            <v>1.096338613215156</v>
          </cell>
          <cell r="H382">
            <v>1.096338613215156</v>
          </cell>
          <cell r="I382">
            <v>1.096338613215156</v>
          </cell>
          <cell r="J382">
            <v>1.096338613215156</v>
          </cell>
          <cell r="K382">
            <v>1.096338613215156</v>
          </cell>
          <cell r="L382">
            <v>1.096338613215156</v>
          </cell>
          <cell r="M382">
            <v>1.096338613215156</v>
          </cell>
          <cell r="N382">
            <v>13.156063358581873</v>
          </cell>
        </row>
        <row r="383">
          <cell r="A383" t="str">
            <v>PRO3</v>
          </cell>
          <cell r="B383">
            <v>0.10126101374570448</v>
          </cell>
          <cell r="C383">
            <v>0.10126101374570448</v>
          </cell>
          <cell r="D383">
            <v>0.10126101374570448</v>
          </cell>
          <cell r="E383">
            <v>0.10126101374570448</v>
          </cell>
          <cell r="F383">
            <v>0.10126101374570448</v>
          </cell>
          <cell r="G383">
            <v>0.10126101374570448</v>
          </cell>
          <cell r="H383">
            <v>0.10126101374570448</v>
          </cell>
          <cell r="I383">
            <v>0.10126101374570448</v>
          </cell>
          <cell r="J383">
            <v>0.10126101374570448</v>
          </cell>
          <cell r="K383">
            <v>0.10126101374570448</v>
          </cell>
          <cell r="L383">
            <v>0.10126101374570448</v>
          </cell>
          <cell r="M383">
            <v>0.10126101374570448</v>
          </cell>
          <cell r="N383">
            <v>1.2151321649484537</v>
          </cell>
        </row>
        <row r="384">
          <cell r="A384" t="str">
            <v>PRO4</v>
          </cell>
          <cell r="B384">
            <v>3.5862716545950186</v>
          </cell>
          <cell r="C384">
            <v>3.5862716545950186</v>
          </cell>
          <cell r="D384">
            <v>3.5862716545950186</v>
          </cell>
          <cell r="E384">
            <v>3.5862716545950186</v>
          </cell>
          <cell r="F384">
            <v>3.5862716545950186</v>
          </cell>
          <cell r="G384">
            <v>3.5862716545950186</v>
          </cell>
          <cell r="H384">
            <v>3.5862716545950186</v>
          </cell>
          <cell r="I384">
            <v>3.5862716545950186</v>
          </cell>
          <cell r="J384">
            <v>3.5862716545950186</v>
          </cell>
          <cell r="K384">
            <v>3.5862716545950186</v>
          </cell>
          <cell r="L384">
            <v>3.5862716545950186</v>
          </cell>
          <cell r="M384">
            <v>3.5862716545950186</v>
          </cell>
          <cell r="N384">
            <v>43.035259855140218</v>
          </cell>
        </row>
        <row r="385">
          <cell r="A385" t="str">
            <v>PRO5</v>
          </cell>
          <cell r="B385">
            <v>0.30732511340206203</v>
          </cell>
          <cell r="E385">
            <v>0.30732511340206203</v>
          </cell>
          <cell r="H385">
            <v>0.30732511340206203</v>
          </cell>
          <cell r="K385">
            <v>0.30732511340206203</v>
          </cell>
          <cell r="N385">
            <v>1.2293004536082481</v>
          </cell>
        </row>
        <row r="386">
          <cell r="A386" t="str">
            <v>PRO6</v>
          </cell>
          <cell r="B386">
            <v>3.7463632326993714</v>
          </cell>
          <cell r="E386">
            <v>3.7463632326993714</v>
          </cell>
          <cell r="H386">
            <v>3.7463632326993714</v>
          </cell>
          <cell r="K386">
            <v>3.7463632326993714</v>
          </cell>
          <cell r="N386">
            <v>14.985452930797486</v>
          </cell>
        </row>
        <row r="387">
          <cell r="A387" t="str">
            <v>PRO7</v>
          </cell>
          <cell r="B387">
            <v>1.55675258839667</v>
          </cell>
          <cell r="C387">
            <v>10.630315991433648</v>
          </cell>
          <cell r="D387">
            <v>10.630315991433648</v>
          </cell>
          <cell r="E387">
            <v>10.630315991433648</v>
          </cell>
          <cell r="F387">
            <v>10.630315991433648</v>
          </cell>
          <cell r="G387">
            <v>10.630315991433648</v>
          </cell>
          <cell r="H387">
            <v>10.630315991433648</v>
          </cell>
          <cell r="I387">
            <v>10.630315991433648</v>
          </cell>
          <cell r="J387">
            <v>10.630315991433648</v>
          </cell>
          <cell r="K387">
            <v>10.630315991433648</v>
          </cell>
          <cell r="L387">
            <v>10.630315991433648</v>
          </cell>
          <cell r="M387">
            <v>10.630315991433648</v>
          </cell>
          <cell r="N387">
            <v>118.4902284941668</v>
          </cell>
        </row>
        <row r="388">
          <cell r="A388" t="str">
            <v>PRO8</v>
          </cell>
          <cell r="C388">
            <v>1.0971268038019099E-2</v>
          </cell>
          <cell r="D388">
            <v>1.0971268038019099E-2</v>
          </cell>
          <cell r="E388">
            <v>1.0971268038019099E-2</v>
          </cell>
          <cell r="F388">
            <v>1.0971268038019099E-2</v>
          </cell>
          <cell r="G388">
            <v>1.0971268038019099E-2</v>
          </cell>
          <cell r="H388">
            <v>1.0971268038019099E-2</v>
          </cell>
          <cell r="I388">
            <v>1.0971268038019099E-2</v>
          </cell>
          <cell r="J388">
            <v>1.0971268038019099E-2</v>
          </cell>
          <cell r="K388">
            <v>1.0971268038019099E-2</v>
          </cell>
          <cell r="L388">
            <v>1.0971268038019099E-2</v>
          </cell>
          <cell r="M388">
            <v>1.0971268038019099E-2</v>
          </cell>
          <cell r="N388">
            <v>0.12068394841821006</v>
          </cell>
        </row>
        <row r="389">
          <cell r="A389" t="str">
            <v>PRO9</v>
          </cell>
          <cell r="B389">
            <v>0.35643405154639135</v>
          </cell>
          <cell r="E389">
            <v>0.35643405154639135</v>
          </cell>
          <cell r="H389">
            <v>0.35643405154639135</v>
          </cell>
          <cell r="K389">
            <v>0.35643405154639135</v>
          </cell>
          <cell r="N389">
            <v>1.4257362061855654</v>
          </cell>
        </row>
        <row r="390">
          <cell r="A390" t="str">
            <v>SABA/INTGM</v>
          </cell>
          <cell r="C390">
            <v>9.6827849999999993E-2</v>
          </cell>
          <cell r="F390">
            <v>0.31119439000000004</v>
          </cell>
          <cell r="I390">
            <v>9.6827849999999993E-2</v>
          </cell>
          <cell r="L390">
            <v>0.31119439000000004</v>
          </cell>
          <cell r="N390">
            <v>0.81604448000000007</v>
          </cell>
        </row>
        <row r="391">
          <cell r="A391" t="str">
            <v>SGP/TESORO</v>
          </cell>
          <cell r="B391">
            <v>0.39622996000000005</v>
          </cell>
          <cell r="H391">
            <v>0.39622996000000005</v>
          </cell>
          <cell r="N391">
            <v>0.7924599200000001</v>
          </cell>
        </row>
        <row r="392">
          <cell r="A392" t="str">
            <v>SUD/YACYRETA</v>
          </cell>
          <cell r="B392">
            <v>0.38969423999999997</v>
          </cell>
          <cell r="D392">
            <v>0.38969410999999998</v>
          </cell>
          <cell r="G392">
            <v>0.38969422999999997</v>
          </cell>
          <cell r="J392">
            <v>0.38969423999999997</v>
          </cell>
          <cell r="N392">
            <v>1.5587768199999998</v>
          </cell>
        </row>
        <row r="393">
          <cell r="A393" t="str">
            <v>TBA/TESORO</v>
          </cell>
          <cell r="B393">
            <v>0.3441630962199313</v>
          </cell>
          <cell r="C393">
            <v>0.3441630962199313</v>
          </cell>
          <cell r="D393">
            <v>0.3441630962199313</v>
          </cell>
          <cell r="E393">
            <v>0.3441630962199313</v>
          </cell>
          <cell r="N393">
            <v>1.3766523848797252</v>
          </cell>
        </row>
        <row r="394">
          <cell r="A394" t="str">
            <v>TECH/MOSP</v>
          </cell>
          <cell r="D394">
            <v>5.7012660000000007E-2</v>
          </cell>
          <cell r="N394">
            <v>5.7012660000000007E-2</v>
          </cell>
        </row>
        <row r="395">
          <cell r="A395" t="str">
            <v>VARIOS/PAMI</v>
          </cell>
          <cell r="B395">
            <v>29.744335426116887</v>
          </cell>
          <cell r="C395">
            <v>2.9072003436426103E-2</v>
          </cell>
          <cell r="D395">
            <v>2.9072003436426103E-2</v>
          </cell>
          <cell r="E395">
            <v>29.744335426116887</v>
          </cell>
          <cell r="H395">
            <v>29.715263422680462</v>
          </cell>
          <cell r="N395">
            <v>89.262078281787083</v>
          </cell>
        </row>
        <row r="396">
          <cell r="A396" t="str">
            <v>VER 1</v>
          </cell>
          <cell r="C396">
            <v>3.5433064236682901</v>
          </cell>
          <cell r="I396">
            <v>3.5433064236682901</v>
          </cell>
          <cell r="N396">
            <v>7.0866128473365801</v>
          </cell>
        </row>
        <row r="397">
          <cell r="A397" t="str">
            <v>VER 2</v>
          </cell>
          <cell r="C397">
            <v>2.5123669432090598</v>
          </cell>
          <cell r="I397">
            <v>2.5123669432090598</v>
          </cell>
          <cell r="N397">
            <v>5.0247338864181197</v>
          </cell>
        </row>
        <row r="398">
          <cell r="A398" t="str">
            <v>WBC/RELEXT</v>
          </cell>
          <cell r="B398">
            <v>2.534167175106768E-3</v>
          </cell>
          <cell r="C398">
            <v>2.8895286760219621E-3</v>
          </cell>
          <cell r="D398">
            <v>3.6536760219646118E-3</v>
          </cell>
          <cell r="E398">
            <v>1.6334960341671751E-3</v>
          </cell>
          <cell r="F398">
            <v>1.8720790115924388E-3</v>
          </cell>
          <cell r="G398">
            <v>2.2242525930445409E-3</v>
          </cell>
          <cell r="H398">
            <v>2.4604484441732789E-3</v>
          </cell>
          <cell r="I398">
            <v>3.5947376449054326E-3</v>
          </cell>
          <cell r="J398">
            <v>1.5700884685784019E-3</v>
          </cell>
          <cell r="K398">
            <v>1.805529286150096E-3</v>
          </cell>
          <cell r="L398">
            <v>2.1525930445393583E-3</v>
          </cell>
          <cell r="M398">
            <v>2.385539963392315E-3</v>
          </cell>
          <cell r="N398">
            <v>2.8776136363636382E-2</v>
          </cell>
        </row>
        <row r="399">
          <cell r="A399" t="str">
            <v>WEST/CONEA</v>
          </cell>
          <cell r="B399">
            <v>0</v>
          </cell>
          <cell r="C399">
            <v>0</v>
          </cell>
          <cell r="D399">
            <v>22.386230020430236</v>
          </cell>
          <cell r="H399">
            <v>0</v>
          </cell>
          <cell r="J399">
            <v>22.386230020430236</v>
          </cell>
          <cell r="N399">
            <v>44.772460040860473</v>
          </cell>
        </row>
        <row r="400">
          <cell r="A400" t="str">
            <v>#N/A</v>
          </cell>
          <cell r="B400">
            <v>0.1952059862542955</v>
          </cell>
          <cell r="C400">
            <v>0.1952059862542955</v>
          </cell>
          <cell r="D400">
            <v>0.1952059862542955</v>
          </cell>
          <cell r="E400">
            <v>0.1952059862542955</v>
          </cell>
          <cell r="F400">
            <v>0.1952059862542955</v>
          </cell>
          <cell r="G400">
            <v>0.1952059862542955</v>
          </cell>
          <cell r="H400">
            <v>0.1952059862542955</v>
          </cell>
          <cell r="I400">
            <v>0.1952059862542955</v>
          </cell>
          <cell r="J400">
            <v>0.1952059862542955</v>
          </cell>
          <cell r="K400">
            <v>0.1952059862542955</v>
          </cell>
          <cell r="L400">
            <v>0.1952059862542955</v>
          </cell>
          <cell r="M400">
            <v>0.1952059862542955</v>
          </cell>
          <cell r="N400">
            <v>2.3424718350515459</v>
          </cell>
        </row>
        <row r="401">
          <cell r="A401" t="str">
            <v>Total general</v>
          </cell>
          <cell r="B401">
            <v>1113.5643933095125</v>
          </cell>
          <cell r="C401">
            <v>1758.7178619799938</v>
          </cell>
          <cell r="D401">
            <v>553.46233676148586</v>
          </cell>
          <cell r="E401">
            <v>1857.5571873557828</v>
          </cell>
          <cell r="F401">
            <v>1596.6493650725322</v>
          </cell>
          <cell r="G401">
            <v>1420.5600729003631</v>
          </cell>
          <cell r="H401">
            <v>1422.9516760115696</v>
          </cell>
          <cell r="I401">
            <v>2755.514500226046</v>
          </cell>
          <cell r="J401">
            <v>1716.9746647865338</v>
          </cell>
          <cell r="K401">
            <v>1373.886189965526</v>
          </cell>
          <cell r="L401">
            <v>610.27238381253301</v>
          </cell>
          <cell r="M401">
            <v>1753.6395680678279</v>
          </cell>
          <cell r="N401">
            <v>17933.750200249699</v>
          </cell>
        </row>
      </sheetData>
      <sheetData sheetId="3" refreshError="1"/>
      <sheetData sheetId="4" refreshError="1">
        <row r="3">
          <cell r="A3" t="str">
            <v>DNCI</v>
          </cell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  <cell r="L3">
            <v>2017</v>
          </cell>
          <cell r="M3">
            <v>2018</v>
          </cell>
          <cell r="N3">
            <v>2019</v>
          </cell>
          <cell r="O3">
            <v>2020</v>
          </cell>
          <cell r="P3">
            <v>2021</v>
          </cell>
          <cell r="Q3">
            <v>2022</v>
          </cell>
          <cell r="R3">
            <v>2023</v>
          </cell>
          <cell r="S3">
            <v>2024</v>
          </cell>
          <cell r="T3">
            <v>2025</v>
          </cell>
          <cell r="U3">
            <v>2026</v>
          </cell>
          <cell r="V3">
            <v>2027</v>
          </cell>
          <cell r="W3">
            <v>2028</v>
          </cell>
          <cell r="X3">
            <v>2029</v>
          </cell>
          <cell r="Y3">
            <v>2030</v>
          </cell>
          <cell r="Z3">
            <v>2031</v>
          </cell>
          <cell r="AA3">
            <v>2032</v>
          </cell>
          <cell r="AB3">
            <v>2033</v>
          </cell>
          <cell r="AC3">
            <v>2034</v>
          </cell>
          <cell r="AD3">
            <v>2035</v>
          </cell>
          <cell r="AE3">
            <v>2036</v>
          </cell>
          <cell r="AF3">
            <v>2037</v>
          </cell>
          <cell r="AG3">
            <v>2038</v>
          </cell>
          <cell r="AH3">
            <v>2039</v>
          </cell>
          <cell r="AI3">
            <v>2040</v>
          </cell>
          <cell r="AJ3">
            <v>2041</v>
          </cell>
          <cell r="AK3">
            <v>2042</v>
          </cell>
          <cell r="AL3">
            <v>2043</v>
          </cell>
          <cell r="AM3">
            <v>2044</v>
          </cell>
          <cell r="AN3">
            <v>2045</v>
          </cell>
          <cell r="AO3">
            <v>2046</v>
          </cell>
          <cell r="AP3">
            <v>2047</v>
          </cell>
          <cell r="AQ3">
            <v>2048</v>
          </cell>
          <cell r="AR3">
            <v>2049</v>
          </cell>
          <cell r="AS3">
            <v>2050</v>
          </cell>
          <cell r="AT3">
            <v>2051</v>
          </cell>
          <cell r="AU3">
            <v>2052</v>
          </cell>
          <cell r="AV3">
            <v>2053</v>
          </cell>
          <cell r="AW3">
            <v>2054</v>
          </cell>
          <cell r="AX3">
            <v>2055</v>
          </cell>
          <cell r="AY3">
            <v>2056</v>
          </cell>
          <cell r="AZ3">
            <v>2057</v>
          </cell>
          <cell r="BA3">
            <v>2058</v>
          </cell>
          <cell r="BB3">
            <v>2059</v>
          </cell>
          <cell r="BC3">
            <v>2060</v>
          </cell>
          <cell r="BD3">
            <v>2061</v>
          </cell>
          <cell r="BE3">
            <v>2062</v>
          </cell>
          <cell r="BF3">
            <v>2063</v>
          </cell>
          <cell r="BG3">
            <v>2064</v>
          </cell>
          <cell r="BH3">
            <v>2065</v>
          </cell>
          <cell r="BI3">
            <v>2066</v>
          </cell>
          <cell r="BJ3">
            <v>2067</v>
          </cell>
          <cell r="BK3">
            <v>2068</v>
          </cell>
          <cell r="BL3">
            <v>2069</v>
          </cell>
          <cell r="BM3">
            <v>2070</v>
          </cell>
          <cell r="BN3">
            <v>2071</v>
          </cell>
          <cell r="BO3">
            <v>2072</v>
          </cell>
          <cell r="BP3">
            <v>2073</v>
          </cell>
          <cell r="BQ3">
            <v>2074</v>
          </cell>
          <cell r="BR3">
            <v>2075</v>
          </cell>
          <cell r="BS3">
            <v>2076</v>
          </cell>
          <cell r="BT3">
            <v>2077</v>
          </cell>
          <cell r="BU3">
            <v>2078</v>
          </cell>
          <cell r="BV3">
            <v>2079</v>
          </cell>
          <cell r="BW3">
            <v>2080</v>
          </cell>
          <cell r="BX3">
            <v>2081</v>
          </cell>
          <cell r="BY3">
            <v>2082</v>
          </cell>
          <cell r="BZ3">
            <v>2083</v>
          </cell>
          <cell r="CA3">
            <v>2084</v>
          </cell>
          <cell r="CB3">
            <v>2085</v>
          </cell>
          <cell r="CC3">
            <v>2086</v>
          </cell>
          <cell r="CD3">
            <v>2087</v>
          </cell>
          <cell r="CE3">
            <v>2088</v>
          </cell>
          <cell r="CF3">
            <v>2089</v>
          </cell>
          <cell r="CG3" t="str">
            <v>Total general</v>
          </cell>
          <cell r="CH3" t="str">
            <v>2010 y +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</row>
        <row r="5">
          <cell r="A5" t="str">
            <v>ALENIA/FFAA</v>
          </cell>
          <cell r="B5">
            <v>0.80388000000000004</v>
          </cell>
          <cell r="C5">
            <v>3.666992</v>
          </cell>
          <cell r="CG5">
            <v>4.470872</v>
          </cell>
          <cell r="CH5">
            <v>0</v>
          </cell>
        </row>
        <row r="6">
          <cell r="A6" t="str">
            <v>ARMADA-CCI</v>
          </cell>
          <cell r="B6">
            <v>1.0782157285223366</v>
          </cell>
          <cell r="CG6">
            <v>1.0782157285223366</v>
          </cell>
          <cell r="CH6">
            <v>0</v>
          </cell>
        </row>
        <row r="7">
          <cell r="A7" t="str">
            <v>BD07-I $</v>
          </cell>
          <cell r="B7">
            <v>235.99412550652502</v>
          </cell>
          <cell r="CG7">
            <v>235.99412550652502</v>
          </cell>
          <cell r="CH7">
            <v>0</v>
          </cell>
        </row>
        <row r="8">
          <cell r="A8" t="str">
            <v>BD08-UCP</v>
          </cell>
          <cell r="B8">
            <v>216.36737094959</v>
          </cell>
          <cell r="C8">
            <v>216.84379087782401</v>
          </cell>
          <cell r="CG8">
            <v>433.211161827414</v>
          </cell>
          <cell r="CH8">
            <v>0</v>
          </cell>
        </row>
        <row r="9">
          <cell r="A9" t="str">
            <v>BD11-UCP</v>
          </cell>
          <cell r="B9">
            <v>364.40039061493195</v>
          </cell>
          <cell r="C9">
            <v>364.40039061493195</v>
          </cell>
          <cell r="D9">
            <v>364.40039061493195</v>
          </cell>
          <cell r="E9">
            <v>364.40039061493195</v>
          </cell>
          <cell r="F9">
            <v>122.4875262562537</v>
          </cell>
          <cell r="CG9">
            <v>1580.0890887159815</v>
          </cell>
          <cell r="CH9">
            <v>486.88791687118567</v>
          </cell>
        </row>
        <row r="10">
          <cell r="A10" t="str">
            <v>BD12-I u$s</v>
          </cell>
          <cell r="B10">
            <v>1523.6552460299999</v>
          </cell>
          <cell r="C10">
            <v>1523.6552460299999</v>
          </cell>
          <cell r="D10">
            <v>1523.6552460299999</v>
          </cell>
          <cell r="E10">
            <v>1523.6552460299999</v>
          </cell>
          <cell r="F10">
            <v>1523.6552460299999</v>
          </cell>
          <cell r="G10">
            <v>1651.4148527899999</v>
          </cell>
          <cell r="CG10">
            <v>9269.6910829400003</v>
          </cell>
          <cell r="CH10">
            <v>4698.7253448499996</v>
          </cell>
        </row>
        <row r="11">
          <cell r="A11" t="str">
            <v>BD13-u$s</v>
          </cell>
          <cell r="B11">
            <v>245.462425</v>
          </cell>
          <cell r="C11">
            <v>245.462425</v>
          </cell>
          <cell r="D11">
            <v>245.462425</v>
          </cell>
          <cell r="E11">
            <v>245.462425</v>
          </cell>
          <cell r="F11">
            <v>245.462425</v>
          </cell>
          <cell r="G11">
            <v>245.462425</v>
          </cell>
          <cell r="H11">
            <v>245.462425</v>
          </cell>
          <cell r="CG11">
            <v>1718.2369749999998</v>
          </cell>
          <cell r="CH11">
            <v>981.84969999999998</v>
          </cell>
        </row>
        <row r="12">
          <cell r="A12" t="str">
            <v>BERL/YACYRETA</v>
          </cell>
          <cell r="B12">
            <v>1.1639649320995078</v>
          </cell>
          <cell r="C12">
            <v>1.1639649320995078</v>
          </cell>
          <cell r="D12">
            <v>1.1639649320995078</v>
          </cell>
          <cell r="E12">
            <v>1.1639647878860719</v>
          </cell>
          <cell r="CG12">
            <v>4.6558595841845953</v>
          </cell>
          <cell r="CH12">
            <v>1.1639647878860719</v>
          </cell>
        </row>
        <row r="13">
          <cell r="A13" t="str">
            <v>BESP</v>
          </cell>
          <cell r="B13">
            <v>0</v>
          </cell>
          <cell r="C13">
            <v>54.704999999999998</v>
          </cell>
          <cell r="CG13">
            <v>54.704999999999998</v>
          </cell>
          <cell r="CH13">
            <v>0</v>
          </cell>
        </row>
        <row r="14">
          <cell r="A14" t="str">
            <v>BG05/17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551.40875800000003</v>
          </cell>
          <cell r="CG14">
            <v>551.40875800000003</v>
          </cell>
          <cell r="CH14">
            <v>551.40875800000003</v>
          </cell>
        </row>
        <row r="15">
          <cell r="A15" t="str">
            <v>BG06/27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197.06399901</v>
          </cell>
          <cell r="CG15">
            <v>197.06399901</v>
          </cell>
          <cell r="CH15">
            <v>197.06399901</v>
          </cell>
        </row>
        <row r="16">
          <cell r="A16" t="str">
            <v>BG08/19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59.373998</v>
          </cell>
          <cell r="CG16">
            <v>59.373998</v>
          </cell>
          <cell r="CH16">
            <v>59.373998</v>
          </cell>
        </row>
        <row r="17">
          <cell r="A17" t="str">
            <v>BG08/Pesificado</v>
          </cell>
          <cell r="B17">
            <v>7.7748179373584199E-3</v>
          </cell>
          <cell r="C17">
            <v>7.78416520376983E-3</v>
          </cell>
          <cell r="CG17">
            <v>1.555898314112825E-2</v>
          </cell>
          <cell r="CH17">
            <v>0</v>
          </cell>
        </row>
        <row r="18">
          <cell r="A18" t="str">
            <v>BG09/09</v>
          </cell>
          <cell r="B18">
            <v>0</v>
          </cell>
          <cell r="C18">
            <v>0</v>
          </cell>
          <cell r="D18">
            <v>384.63801000000001</v>
          </cell>
          <cell r="CG18">
            <v>384.63801000000001</v>
          </cell>
          <cell r="CH18">
            <v>0</v>
          </cell>
        </row>
        <row r="19">
          <cell r="A19" t="str">
            <v>BG10/20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84.243998000000005</v>
          </cell>
          <cell r="CG19">
            <v>84.243998000000005</v>
          </cell>
          <cell r="CH19">
            <v>84.243998000000005</v>
          </cell>
        </row>
        <row r="20">
          <cell r="A20" t="str">
            <v>BG11/10</v>
          </cell>
          <cell r="B20">
            <v>0</v>
          </cell>
          <cell r="C20">
            <v>0</v>
          </cell>
          <cell r="D20">
            <v>0</v>
          </cell>
          <cell r="E20">
            <v>200.99799901</v>
          </cell>
          <cell r="CG20">
            <v>200.99799901</v>
          </cell>
          <cell r="CH20">
            <v>200.99799901</v>
          </cell>
        </row>
        <row r="21">
          <cell r="A21" t="str">
            <v>BG12/15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169.778999</v>
          </cell>
          <cell r="CG21">
            <v>169.778999</v>
          </cell>
          <cell r="CH21">
            <v>169.778999</v>
          </cell>
        </row>
        <row r="22">
          <cell r="A22" t="str">
            <v>BG13/30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124.38500000000001</v>
          </cell>
          <cell r="CG22">
            <v>124.38500000000001</v>
          </cell>
          <cell r="CH22">
            <v>124.38500000000001</v>
          </cell>
        </row>
        <row r="23">
          <cell r="A23" t="str">
            <v>BG14/31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2.4E-2</v>
          </cell>
          <cell r="CG23">
            <v>2.4E-2</v>
          </cell>
          <cell r="CH23">
            <v>2.4E-2</v>
          </cell>
        </row>
        <row r="24">
          <cell r="A24" t="str">
            <v>BG15/12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168.03500099999999</v>
          </cell>
          <cell r="CG24">
            <v>168.03500099999999</v>
          </cell>
          <cell r="CH24">
            <v>168.03500099999999</v>
          </cell>
        </row>
        <row r="25">
          <cell r="A25" t="str">
            <v>BG16/08$</v>
          </cell>
          <cell r="B25">
            <v>0</v>
          </cell>
          <cell r="C25">
            <v>595.39718800000003</v>
          </cell>
          <cell r="CG25">
            <v>595.39718800000003</v>
          </cell>
          <cell r="CH25">
            <v>0</v>
          </cell>
        </row>
        <row r="26">
          <cell r="A26" t="str">
            <v>BG17/08</v>
          </cell>
          <cell r="B26">
            <v>146.96242316000001</v>
          </cell>
          <cell r="C26">
            <v>147.13884864000002</v>
          </cell>
          <cell r="CG26">
            <v>294.10127180000006</v>
          </cell>
          <cell r="CH26">
            <v>0</v>
          </cell>
        </row>
        <row r="27">
          <cell r="A27" t="str">
            <v>BG18/18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288.72652118000002</v>
          </cell>
          <cell r="L27">
            <v>288.72652118000002</v>
          </cell>
          <cell r="M27">
            <v>144.36326059000001</v>
          </cell>
          <cell r="CG27">
            <v>721.81630295000002</v>
          </cell>
          <cell r="CH27">
            <v>721.81630295000002</v>
          </cell>
        </row>
        <row r="28">
          <cell r="A28" t="str">
            <v>BG19/31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715.54698799000005</v>
          </cell>
          <cell r="CG28">
            <v>715.54698799000005</v>
          </cell>
          <cell r="CH28">
            <v>715.54698799000005</v>
          </cell>
        </row>
        <row r="29">
          <cell r="A29" t="str">
            <v>BID 1008</v>
          </cell>
          <cell r="B29">
            <v>0.38993706</v>
          </cell>
          <cell r="C29">
            <v>0.38993706</v>
          </cell>
          <cell r="D29">
            <v>0.38993706</v>
          </cell>
          <cell r="E29">
            <v>0.38993706</v>
          </cell>
          <cell r="F29">
            <v>0.38993706</v>
          </cell>
          <cell r="G29">
            <v>0.38993706</v>
          </cell>
          <cell r="H29">
            <v>0.38993706</v>
          </cell>
          <cell r="I29">
            <v>0.38993706</v>
          </cell>
          <cell r="J29">
            <v>0.38993706</v>
          </cell>
          <cell r="K29">
            <v>0.38993706</v>
          </cell>
          <cell r="L29">
            <v>0.38993706</v>
          </cell>
          <cell r="M29">
            <v>0.38993706</v>
          </cell>
          <cell r="N29">
            <v>0.38993706</v>
          </cell>
          <cell r="O29">
            <v>0.38993706</v>
          </cell>
          <cell r="P29">
            <v>0.38993706</v>
          </cell>
          <cell r="Q29">
            <v>0.38993706</v>
          </cell>
          <cell r="R29">
            <v>0.49526572000000002</v>
          </cell>
          <cell r="CG29">
            <v>6.7342586800000008</v>
          </cell>
          <cell r="CH29">
            <v>5.5644475</v>
          </cell>
        </row>
        <row r="30">
          <cell r="A30" t="str">
            <v>BID 1021</v>
          </cell>
          <cell r="B30">
            <v>0.72496961999999998</v>
          </cell>
          <cell r="C30">
            <v>0.72496961999999998</v>
          </cell>
          <cell r="D30">
            <v>0.72496961999999998</v>
          </cell>
          <cell r="E30">
            <v>0.72496961999999998</v>
          </cell>
          <cell r="F30">
            <v>0.72496961999999998</v>
          </cell>
          <cell r="G30">
            <v>0.72496961999999998</v>
          </cell>
          <cell r="H30">
            <v>0.72496961999999998</v>
          </cell>
          <cell r="I30">
            <v>0.72496961999999998</v>
          </cell>
          <cell r="J30">
            <v>0.72496961999999998</v>
          </cell>
          <cell r="K30">
            <v>0.72496961999999998</v>
          </cell>
          <cell r="L30">
            <v>0.72496961999999998</v>
          </cell>
          <cell r="M30">
            <v>0.72496961999999998</v>
          </cell>
          <cell r="N30">
            <v>0.72496961999999998</v>
          </cell>
          <cell r="O30">
            <v>0.72496961999999998</v>
          </cell>
          <cell r="P30">
            <v>0.72496961999999998</v>
          </cell>
          <cell r="Q30">
            <v>0.72496961999999998</v>
          </cell>
          <cell r="R30">
            <v>0.36601201999999999</v>
          </cell>
          <cell r="CG30">
            <v>11.965525939999996</v>
          </cell>
          <cell r="CH30">
            <v>9.790617079999997</v>
          </cell>
        </row>
        <row r="31">
          <cell r="A31" t="str">
            <v>BID 1031</v>
          </cell>
          <cell r="B31">
            <v>21.755776960000002</v>
          </cell>
          <cell r="C31">
            <v>21.755776960000002</v>
          </cell>
          <cell r="D31">
            <v>21.755776960000002</v>
          </cell>
          <cell r="E31">
            <v>21.755776960000002</v>
          </cell>
          <cell r="F31">
            <v>21.755776960000002</v>
          </cell>
          <cell r="G31">
            <v>21.755776960000002</v>
          </cell>
          <cell r="H31">
            <v>21.755776960000002</v>
          </cell>
          <cell r="I31">
            <v>21.755776960000002</v>
          </cell>
          <cell r="J31">
            <v>21.755776960000002</v>
          </cell>
          <cell r="K31">
            <v>21.755776960000002</v>
          </cell>
          <cell r="L31">
            <v>21.935516800000002</v>
          </cell>
          <cell r="CG31">
            <v>239.49328639999999</v>
          </cell>
          <cell r="CH31">
            <v>174.22595552000001</v>
          </cell>
        </row>
        <row r="32">
          <cell r="A32" t="str">
            <v>BID 1034</v>
          </cell>
          <cell r="B32">
            <v>5.7002641000000001</v>
          </cell>
          <cell r="C32">
            <v>5.7002641000000001</v>
          </cell>
          <cell r="D32">
            <v>5.7002641000000001</v>
          </cell>
          <cell r="E32">
            <v>5.7002641000000001</v>
          </cell>
          <cell r="F32">
            <v>5.7002641000000001</v>
          </cell>
          <cell r="G32">
            <v>5.7002641000000001</v>
          </cell>
          <cell r="H32">
            <v>5.7002641000000001</v>
          </cell>
          <cell r="I32">
            <v>5.7002641000000001</v>
          </cell>
          <cell r="J32">
            <v>5.7002641000000001</v>
          </cell>
          <cell r="K32">
            <v>5.7002641000000001</v>
          </cell>
          <cell r="L32">
            <v>5.6075162699999996</v>
          </cell>
          <cell r="CG32">
            <v>62.610157269999988</v>
          </cell>
          <cell r="CH32">
            <v>45.509364969999993</v>
          </cell>
        </row>
        <row r="33">
          <cell r="A33" t="str">
            <v>BID 1059</v>
          </cell>
          <cell r="B33">
            <v>11.1325775</v>
          </cell>
          <cell r="C33">
            <v>11.1325775</v>
          </cell>
          <cell r="D33">
            <v>11.1325775</v>
          </cell>
          <cell r="E33">
            <v>11.1325775</v>
          </cell>
          <cell r="F33">
            <v>11.1325775</v>
          </cell>
          <cell r="G33">
            <v>11.1325775</v>
          </cell>
          <cell r="H33">
            <v>11.1325775</v>
          </cell>
          <cell r="I33">
            <v>11.1325775</v>
          </cell>
          <cell r="J33">
            <v>11.1325775</v>
          </cell>
          <cell r="K33">
            <v>11.1325775</v>
          </cell>
          <cell r="L33">
            <v>11.1325775</v>
          </cell>
          <cell r="M33">
            <v>5.56628875</v>
          </cell>
          <cell r="CG33">
            <v>128.02464124999997</v>
          </cell>
          <cell r="CH33">
            <v>94.626908749999984</v>
          </cell>
        </row>
        <row r="34">
          <cell r="A34" t="str">
            <v>BID 1060</v>
          </cell>
          <cell r="B34">
            <v>3.0619475999999999</v>
          </cell>
          <cell r="C34">
            <v>3.0619475999999999</v>
          </cell>
          <cell r="D34">
            <v>3.0619475999999999</v>
          </cell>
          <cell r="E34">
            <v>3.0619475999999999</v>
          </cell>
          <cell r="F34">
            <v>3.0619475999999999</v>
          </cell>
          <cell r="G34">
            <v>3.0619475999999999</v>
          </cell>
          <cell r="H34">
            <v>3.0619475999999999</v>
          </cell>
          <cell r="I34">
            <v>3.0619475999999999</v>
          </cell>
          <cell r="J34">
            <v>3.0619475999999999</v>
          </cell>
          <cell r="K34">
            <v>3.0619475999999999</v>
          </cell>
          <cell r="L34">
            <v>3.0619475999999999</v>
          </cell>
          <cell r="M34">
            <v>3.7392139600000003</v>
          </cell>
          <cell r="CG34">
            <v>37.420637560000003</v>
          </cell>
          <cell r="CH34">
            <v>28.23479476</v>
          </cell>
        </row>
        <row r="35">
          <cell r="A35" t="str">
            <v>BID 1068</v>
          </cell>
          <cell r="B35">
            <v>6.2755003799999995</v>
          </cell>
          <cell r="C35">
            <v>6.2755003799999995</v>
          </cell>
          <cell r="D35">
            <v>6.2755003799999995</v>
          </cell>
          <cell r="E35">
            <v>6.2755003799999995</v>
          </cell>
          <cell r="F35">
            <v>6.2755003799999995</v>
          </cell>
          <cell r="G35">
            <v>6.2755003799999995</v>
          </cell>
          <cell r="H35">
            <v>6.2755003799999995</v>
          </cell>
          <cell r="I35">
            <v>6.2755003799999995</v>
          </cell>
          <cell r="J35">
            <v>6.2755003799999995</v>
          </cell>
          <cell r="K35">
            <v>6.2755003799999995</v>
          </cell>
          <cell r="L35">
            <v>6.2755003799999995</v>
          </cell>
          <cell r="M35">
            <v>3.1785193500000002</v>
          </cell>
          <cell r="CG35">
            <v>72.209023529999982</v>
          </cell>
          <cell r="CH35">
            <v>53.382522389999991</v>
          </cell>
        </row>
        <row r="36">
          <cell r="A36" t="str">
            <v>BID 1082</v>
          </cell>
          <cell r="B36">
            <v>0.11355767999999999</v>
          </cell>
          <cell r="C36">
            <v>0.11355767999999999</v>
          </cell>
          <cell r="D36">
            <v>0.11355767999999999</v>
          </cell>
          <cell r="E36">
            <v>0.11355767999999999</v>
          </cell>
          <cell r="F36">
            <v>0.11355767999999999</v>
          </cell>
          <cell r="G36">
            <v>0.11355767999999999</v>
          </cell>
          <cell r="H36">
            <v>0.11355767999999999</v>
          </cell>
          <cell r="I36">
            <v>0.11355767999999999</v>
          </cell>
          <cell r="J36">
            <v>0.11355767999999999</v>
          </cell>
          <cell r="K36">
            <v>0.11355767999999999</v>
          </cell>
          <cell r="L36">
            <v>0.11355767999999999</v>
          </cell>
          <cell r="M36">
            <v>5.6779389999999999E-2</v>
          </cell>
          <cell r="CG36">
            <v>1.3059138699999999</v>
          </cell>
          <cell r="CH36">
            <v>0.96524082999999994</v>
          </cell>
        </row>
        <row r="37">
          <cell r="A37" t="str">
            <v>BID 1111</v>
          </cell>
          <cell r="B37">
            <v>0.47928015999999996</v>
          </cell>
          <cell r="C37">
            <v>0.47928015999999996</v>
          </cell>
          <cell r="D37">
            <v>0.47928015999999996</v>
          </cell>
          <cell r="E37">
            <v>0.47928015999999996</v>
          </cell>
          <cell r="F37">
            <v>0.47928015999999996</v>
          </cell>
          <cell r="G37">
            <v>0.47928015999999996</v>
          </cell>
          <cell r="H37">
            <v>0.47928015999999996</v>
          </cell>
          <cell r="I37">
            <v>0.47928015999999996</v>
          </cell>
          <cell r="J37">
            <v>0.47928015999999996</v>
          </cell>
          <cell r="K37">
            <v>0.47928015999999996</v>
          </cell>
          <cell r="L37">
            <v>0.47928015999999996</v>
          </cell>
          <cell r="M37">
            <v>0.47928015999999996</v>
          </cell>
          <cell r="N37">
            <v>0.47928015999999996</v>
          </cell>
          <cell r="O37">
            <v>0.47928015999999996</v>
          </cell>
          <cell r="P37">
            <v>0.47928015999999996</v>
          </cell>
          <cell r="Q37">
            <v>0.47928015999999996</v>
          </cell>
          <cell r="R37">
            <v>0.51559208000000001</v>
          </cell>
          <cell r="CG37">
            <v>8.1840746400000004</v>
          </cell>
          <cell r="CH37">
            <v>6.7462341600000002</v>
          </cell>
        </row>
        <row r="38">
          <cell r="A38" t="str">
            <v>BID 1118</v>
          </cell>
          <cell r="B38">
            <v>0</v>
          </cell>
          <cell r="C38">
            <v>15.86076078</v>
          </cell>
          <cell r="D38">
            <v>15.86076078</v>
          </cell>
          <cell r="E38">
            <v>15.86076078</v>
          </cell>
          <cell r="F38">
            <v>15.86076078</v>
          </cell>
          <cell r="G38">
            <v>15.86076078</v>
          </cell>
          <cell r="H38">
            <v>15.86076078</v>
          </cell>
          <cell r="I38">
            <v>15.86076078</v>
          </cell>
          <cell r="J38">
            <v>15.86076078</v>
          </cell>
          <cell r="K38">
            <v>15.86076078</v>
          </cell>
          <cell r="L38">
            <v>15.86076078</v>
          </cell>
          <cell r="M38">
            <v>15.86076078</v>
          </cell>
          <cell r="N38">
            <v>15.86076078</v>
          </cell>
          <cell r="O38">
            <v>15.86076078</v>
          </cell>
          <cell r="P38">
            <v>15.86076078</v>
          </cell>
          <cell r="Q38">
            <v>15.86076078</v>
          </cell>
          <cell r="R38">
            <v>15.86076078</v>
          </cell>
          <cell r="CG38">
            <v>253.77217247999991</v>
          </cell>
          <cell r="CH38">
            <v>222.05065091999992</v>
          </cell>
        </row>
        <row r="39">
          <cell r="A39" t="str">
            <v>BID 1133</v>
          </cell>
          <cell r="B39">
            <v>9.4532480000000002E-2</v>
          </cell>
          <cell r="C39">
            <v>9.4532480000000002E-2</v>
          </cell>
          <cell r="D39">
            <v>9.4532480000000002E-2</v>
          </cell>
          <cell r="E39">
            <v>9.4532480000000002E-2</v>
          </cell>
          <cell r="F39">
            <v>9.4532480000000002E-2</v>
          </cell>
          <cell r="G39">
            <v>9.4532480000000002E-2</v>
          </cell>
          <cell r="H39">
            <v>9.4532480000000002E-2</v>
          </cell>
          <cell r="I39">
            <v>9.4532480000000002E-2</v>
          </cell>
          <cell r="J39">
            <v>9.4532480000000002E-2</v>
          </cell>
          <cell r="K39">
            <v>9.4532480000000002E-2</v>
          </cell>
          <cell r="L39">
            <v>9.4532480000000002E-2</v>
          </cell>
          <cell r="M39">
            <v>9.4532480000000002E-2</v>
          </cell>
          <cell r="N39">
            <v>9.4532480000000002E-2</v>
          </cell>
          <cell r="O39">
            <v>9.4532480000000002E-2</v>
          </cell>
          <cell r="P39">
            <v>9.4532480000000002E-2</v>
          </cell>
          <cell r="Q39">
            <v>9.4532480000000002E-2</v>
          </cell>
          <cell r="R39">
            <v>9.4532480000000002E-2</v>
          </cell>
          <cell r="S39">
            <v>4.7337589999999999E-2</v>
          </cell>
          <cell r="CG39">
            <v>1.6543897500000002</v>
          </cell>
          <cell r="CH39">
            <v>1.3707923100000001</v>
          </cell>
        </row>
        <row r="40">
          <cell r="A40" t="str">
            <v>BID 1134</v>
          </cell>
          <cell r="B40">
            <v>1.0684193400000002</v>
          </cell>
          <cell r="C40">
            <v>1.0684193400000002</v>
          </cell>
          <cell r="D40">
            <v>1.0684193400000002</v>
          </cell>
          <cell r="E40">
            <v>1.0684193400000002</v>
          </cell>
          <cell r="F40">
            <v>1.0684193400000002</v>
          </cell>
          <cell r="G40">
            <v>1.0684193400000002</v>
          </cell>
          <cell r="H40">
            <v>1.0684193400000002</v>
          </cell>
          <cell r="I40">
            <v>1.0684193400000002</v>
          </cell>
          <cell r="J40">
            <v>1.0684193400000002</v>
          </cell>
          <cell r="K40">
            <v>1.0684193400000002</v>
          </cell>
          <cell r="L40">
            <v>1.0684193400000002</v>
          </cell>
          <cell r="M40">
            <v>1.0684193400000002</v>
          </cell>
          <cell r="N40">
            <v>1.0684193400000002</v>
          </cell>
          <cell r="O40">
            <v>1.0684193400000002</v>
          </cell>
          <cell r="P40">
            <v>1.0684193400000002</v>
          </cell>
          <cell r="Q40">
            <v>1.0684193400000002</v>
          </cell>
          <cell r="R40">
            <v>1.0684193400000002</v>
          </cell>
          <cell r="S40">
            <v>1.5366626300000001</v>
          </cell>
          <cell r="CG40">
            <v>19.69979141</v>
          </cell>
          <cell r="CH40">
            <v>16.494533390000001</v>
          </cell>
        </row>
        <row r="41">
          <cell r="A41" t="str">
            <v>BID 1164</v>
          </cell>
          <cell r="B41">
            <v>3.9751764399999998</v>
          </cell>
          <cell r="C41">
            <v>3.9751764399999998</v>
          </cell>
          <cell r="D41">
            <v>3.9751764399999998</v>
          </cell>
          <cell r="E41">
            <v>3.9751764399999998</v>
          </cell>
          <cell r="F41">
            <v>3.9751764399999998</v>
          </cell>
          <cell r="G41">
            <v>3.9751764399999998</v>
          </cell>
          <cell r="H41">
            <v>3.9751764399999998</v>
          </cell>
          <cell r="I41">
            <v>3.9751764399999998</v>
          </cell>
          <cell r="J41">
            <v>3.9751764399999998</v>
          </cell>
          <cell r="K41">
            <v>3.9751764399999998</v>
          </cell>
          <cell r="L41">
            <v>3.9751764399999998</v>
          </cell>
          <cell r="M41">
            <v>3.9751763699999998</v>
          </cell>
          <cell r="CG41">
            <v>47.70211720999999</v>
          </cell>
          <cell r="CH41">
            <v>35.776587889999995</v>
          </cell>
        </row>
        <row r="42">
          <cell r="A42" t="str">
            <v>BID 1192</v>
          </cell>
          <cell r="B42">
            <v>1.0366263199999997</v>
          </cell>
          <cell r="C42">
            <v>1.0366263199999997</v>
          </cell>
          <cell r="D42">
            <v>1.0366263199999997</v>
          </cell>
          <cell r="E42">
            <v>1.0366263199999997</v>
          </cell>
          <cell r="F42">
            <v>1.0366263199999997</v>
          </cell>
          <cell r="G42">
            <v>1.0366263199999997</v>
          </cell>
          <cell r="H42">
            <v>1.0366263199999997</v>
          </cell>
          <cell r="I42">
            <v>1.0366263199999997</v>
          </cell>
          <cell r="J42">
            <v>1.0366263199999997</v>
          </cell>
          <cell r="K42">
            <v>1.0366263199999997</v>
          </cell>
          <cell r="L42">
            <v>1.0366263199999997</v>
          </cell>
          <cell r="M42">
            <v>0.25974240000000004</v>
          </cell>
          <cell r="N42">
            <v>7.8123999999999999E-4</v>
          </cell>
          <cell r="CG42">
            <v>11.663413159999998</v>
          </cell>
          <cell r="CH42">
            <v>8.5535341999999979</v>
          </cell>
        </row>
        <row r="43">
          <cell r="A43" t="str">
            <v>BID 1193</v>
          </cell>
          <cell r="B43">
            <v>1.7248466299999998</v>
          </cell>
          <cell r="C43">
            <v>3.4496932599999997</v>
          </cell>
          <cell r="D43">
            <v>3.4496932599999997</v>
          </cell>
          <cell r="E43">
            <v>3.4496932599999997</v>
          </cell>
          <cell r="F43">
            <v>3.4496932599999997</v>
          </cell>
          <cell r="G43">
            <v>3.4496932599999997</v>
          </cell>
          <cell r="H43">
            <v>3.4496932599999997</v>
          </cell>
          <cell r="I43">
            <v>3.4496932599999997</v>
          </cell>
          <cell r="J43">
            <v>3.4496932599999997</v>
          </cell>
          <cell r="K43">
            <v>3.4496932599999997</v>
          </cell>
          <cell r="L43">
            <v>3.4496932599999997</v>
          </cell>
          <cell r="M43">
            <v>3.4496932599999997</v>
          </cell>
          <cell r="N43">
            <v>3.4496932599999997</v>
          </cell>
          <cell r="O43">
            <v>1.7248466499999999</v>
          </cell>
          <cell r="CG43">
            <v>44.846012399999992</v>
          </cell>
          <cell r="CH43">
            <v>36.221779249999997</v>
          </cell>
        </row>
        <row r="44">
          <cell r="A44" t="str">
            <v>BID 1201</v>
          </cell>
          <cell r="B44">
            <v>8.5326650199999996</v>
          </cell>
          <cell r="C44">
            <v>8.5326650199999996</v>
          </cell>
          <cell r="D44">
            <v>8.5326650199999996</v>
          </cell>
          <cell r="E44">
            <v>8.5326650199999996</v>
          </cell>
          <cell r="F44">
            <v>8.5326650199999996</v>
          </cell>
          <cell r="G44">
            <v>8.5326650199999996</v>
          </cell>
          <cell r="H44">
            <v>8.5326650199999996</v>
          </cell>
          <cell r="I44">
            <v>8.5326650199999996</v>
          </cell>
          <cell r="J44">
            <v>8.5326650199999996</v>
          </cell>
          <cell r="K44">
            <v>8.5326650199999996</v>
          </cell>
          <cell r="L44">
            <v>8.5326650199999996</v>
          </cell>
          <cell r="M44">
            <v>8.5326650199999996</v>
          </cell>
          <cell r="N44">
            <v>7.2776017500000005</v>
          </cell>
          <cell r="CG44">
            <v>109.66958198999997</v>
          </cell>
          <cell r="CH44">
            <v>84.071586929999981</v>
          </cell>
        </row>
        <row r="45">
          <cell r="A45" t="str">
            <v>BID 1206</v>
          </cell>
          <cell r="B45">
            <v>0.11148132000000001</v>
          </cell>
          <cell r="C45">
            <v>0.11148132000000001</v>
          </cell>
          <cell r="D45">
            <v>0.11148132000000001</v>
          </cell>
          <cell r="E45">
            <v>0.11148132000000001</v>
          </cell>
          <cell r="F45">
            <v>0.11148132000000001</v>
          </cell>
          <cell r="G45">
            <v>0.11148132000000001</v>
          </cell>
          <cell r="H45">
            <v>0.11148132000000001</v>
          </cell>
          <cell r="I45">
            <v>0.11148132000000001</v>
          </cell>
          <cell r="J45">
            <v>0.11148132000000001</v>
          </cell>
          <cell r="K45">
            <v>0.11148132000000001</v>
          </cell>
          <cell r="L45">
            <v>0.11148132000000001</v>
          </cell>
          <cell r="M45">
            <v>0.11148132000000001</v>
          </cell>
          <cell r="N45">
            <v>0.11148132000000001</v>
          </cell>
          <cell r="O45">
            <v>5.9629550000000003E-2</v>
          </cell>
          <cell r="CG45">
            <v>1.5088867100000001</v>
          </cell>
          <cell r="CH45">
            <v>1.1744427500000001</v>
          </cell>
        </row>
        <row r="46">
          <cell r="A46" t="str">
            <v>BID 1279</v>
          </cell>
          <cell r="B46">
            <v>4.9005859999999998E-2</v>
          </cell>
          <cell r="C46">
            <v>4.9005859999999998E-2</v>
          </cell>
          <cell r="D46">
            <v>4.9005859999999998E-2</v>
          </cell>
          <cell r="E46">
            <v>4.9005859999999998E-2</v>
          </cell>
          <cell r="F46">
            <v>4.9005859999999998E-2</v>
          </cell>
          <cell r="G46">
            <v>4.9005859999999998E-2</v>
          </cell>
          <cell r="H46">
            <v>4.9005859999999998E-2</v>
          </cell>
          <cell r="I46">
            <v>4.9005859999999998E-2</v>
          </cell>
          <cell r="J46">
            <v>4.9005859999999998E-2</v>
          </cell>
          <cell r="K46">
            <v>4.9005859999999998E-2</v>
          </cell>
          <cell r="L46">
            <v>4.9005859999999998E-2</v>
          </cell>
          <cell r="M46">
            <v>4.9005859999999998E-2</v>
          </cell>
          <cell r="N46">
            <v>4.9005859999999998E-2</v>
          </cell>
          <cell r="O46">
            <v>4.9005859999999998E-2</v>
          </cell>
          <cell r="P46">
            <v>4.9005869999999993E-2</v>
          </cell>
          <cell r="CG46">
            <v>0.73508790999999996</v>
          </cell>
          <cell r="CH46">
            <v>0.58807033000000009</v>
          </cell>
        </row>
        <row r="47">
          <cell r="A47" t="str">
            <v>BID 1287</v>
          </cell>
          <cell r="B47">
            <v>10.66079292</v>
          </cell>
          <cell r="C47">
            <v>10.66079292</v>
          </cell>
          <cell r="D47">
            <v>10.66079292</v>
          </cell>
          <cell r="E47">
            <v>10.66079292</v>
          </cell>
          <cell r="F47">
            <v>10.66079292</v>
          </cell>
          <cell r="G47">
            <v>10.66079292</v>
          </cell>
          <cell r="H47">
            <v>10.66079292</v>
          </cell>
          <cell r="I47">
            <v>10.66079292</v>
          </cell>
          <cell r="J47">
            <v>10.66079292</v>
          </cell>
          <cell r="K47">
            <v>10.66079292</v>
          </cell>
          <cell r="L47">
            <v>10.66079292</v>
          </cell>
          <cell r="M47">
            <v>10.66079292</v>
          </cell>
          <cell r="N47">
            <v>10.66079292</v>
          </cell>
          <cell r="O47">
            <v>10.66079292</v>
          </cell>
          <cell r="P47">
            <v>10.66079292</v>
          </cell>
          <cell r="CG47">
            <v>159.91189380000003</v>
          </cell>
          <cell r="CH47">
            <v>127.92951504000003</v>
          </cell>
        </row>
        <row r="48">
          <cell r="A48" t="str">
            <v>BID 1295</v>
          </cell>
          <cell r="B48">
            <v>26.666666660000001</v>
          </cell>
          <cell r="C48">
            <v>26.666666660000001</v>
          </cell>
          <cell r="D48">
            <v>26.666666660000001</v>
          </cell>
          <cell r="E48">
            <v>26.666666660000001</v>
          </cell>
          <cell r="F48">
            <v>26.666666660000001</v>
          </cell>
          <cell r="G48">
            <v>26.666666660000001</v>
          </cell>
          <cell r="H48">
            <v>26.666666660000001</v>
          </cell>
          <cell r="I48">
            <v>26.666666660000001</v>
          </cell>
          <cell r="J48">
            <v>26.666666660000001</v>
          </cell>
          <cell r="K48">
            <v>26.666666660000001</v>
          </cell>
          <cell r="L48">
            <v>26.666666660000001</v>
          </cell>
          <cell r="M48">
            <v>26.666666660000001</v>
          </cell>
          <cell r="N48">
            <v>26.666666660000001</v>
          </cell>
          <cell r="O48">
            <v>26.666666660000001</v>
          </cell>
          <cell r="P48">
            <v>13.33333343</v>
          </cell>
          <cell r="CG48">
            <v>386.66666666999987</v>
          </cell>
          <cell r="CH48">
            <v>306.66666668999994</v>
          </cell>
        </row>
        <row r="49">
          <cell r="A49" t="str">
            <v>BID 1307</v>
          </cell>
          <cell r="B49">
            <v>0.55356759999999994</v>
          </cell>
          <cell r="C49">
            <v>0.55356759999999994</v>
          </cell>
          <cell r="D49">
            <v>0.55356759999999994</v>
          </cell>
          <cell r="E49">
            <v>0.55356759999999994</v>
          </cell>
          <cell r="F49">
            <v>0.55356759999999994</v>
          </cell>
          <cell r="G49">
            <v>0.55356759999999994</v>
          </cell>
          <cell r="H49">
            <v>0.55356759999999994</v>
          </cell>
          <cell r="I49">
            <v>0.55356759999999994</v>
          </cell>
          <cell r="J49">
            <v>0.55356759999999994</v>
          </cell>
          <cell r="K49">
            <v>0.55356759999999994</v>
          </cell>
          <cell r="L49">
            <v>0.55356759999999994</v>
          </cell>
          <cell r="M49">
            <v>0.55356759999999994</v>
          </cell>
          <cell r="N49">
            <v>0.55356759999999994</v>
          </cell>
          <cell r="O49">
            <v>0.55356759999999994</v>
          </cell>
          <cell r="P49">
            <v>0.55356759999999994</v>
          </cell>
          <cell r="Q49">
            <v>0.55356759999999994</v>
          </cell>
          <cell r="R49">
            <v>0.55356759999999994</v>
          </cell>
          <cell r="S49">
            <v>0.55356759999999994</v>
          </cell>
          <cell r="T49">
            <v>0.55356759999999994</v>
          </cell>
          <cell r="U49">
            <v>0.55356759999999994</v>
          </cell>
          <cell r="CG49">
            <v>11.071351999999996</v>
          </cell>
          <cell r="CH49">
            <v>9.4106491999999982</v>
          </cell>
        </row>
        <row r="50">
          <cell r="A50" t="str">
            <v>BID 1324</v>
          </cell>
          <cell r="B50">
            <v>33.333333340000003</v>
          </cell>
          <cell r="C50">
            <v>33.333333340000003</v>
          </cell>
          <cell r="D50">
            <v>33.333333340000003</v>
          </cell>
          <cell r="E50">
            <v>33.333333340000003</v>
          </cell>
          <cell r="F50">
            <v>33.333333340000003</v>
          </cell>
          <cell r="G50">
            <v>33.333333340000003</v>
          </cell>
          <cell r="H50">
            <v>33.333333340000003</v>
          </cell>
          <cell r="I50">
            <v>33.333333340000003</v>
          </cell>
          <cell r="J50">
            <v>33.333333340000003</v>
          </cell>
          <cell r="K50">
            <v>33.333333340000003</v>
          </cell>
          <cell r="L50">
            <v>33.333333340000003</v>
          </cell>
          <cell r="M50">
            <v>33.333333340000003</v>
          </cell>
          <cell r="N50">
            <v>33.333333340000003</v>
          </cell>
          <cell r="O50">
            <v>33.333333340000003</v>
          </cell>
          <cell r="P50">
            <v>16.66666657</v>
          </cell>
          <cell r="CG50">
            <v>483.33333333000019</v>
          </cell>
          <cell r="CH50">
            <v>383.33333331000011</v>
          </cell>
        </row>
        <row r="51">
          <cell r="A51" t="str">
            <v>BID 1325</v>
          </cell>
          <cell r="B51">
            <v>3.282732E-2</v>
          </cell>
          <cell r="C51">
            <v>3.282732E-2</v>
          </cell>
          <cell r="D51">
            <v>3.282732E-2</v>
          </cell>
          <cell r="E51">
            <v>3.282732E-2</v>
          </cell>
          <cell r="F51">
            <v>3.282732E-2</v>
          </cell>
          <cell r="G51">
            <v>3.282732E-2</v>
          </cell>
          <cell r="H51">
            <v>3.282732E-2</v>
          </cell>
          <cell r="I51">
            <v>3.282732E-2</v>
          </cell>
          <cell r="J51">
            <v>3.282732E-2</v>
          </cell>
          <cell r="K51">
            <v>3.282732E-2</v>
          </cell>
          <cell r="L51">
            <v>3.282732E-2</v>
          </cell>
          <cell r="M51">
            <v>3.282732E-2</v>
          </cell>
          <cell r="N51">
            <v>3.282732E-2</v>
          </cell>
          <cell r="O51">
            <v>3.282732E-2</v>
          </cell>
          <cell r="P51">
            <v>1.641366E-2</v>
          </cell>
          <cell r="CG51">
            <v>0.47599613999999996</v>
          </cell>
          <cell r="CH51">
            <v>0.37751417999999998</v>
          </cell>
        </row>
        <row r="52">
          <cell r="A52" t="str">
            <v>BID 1341</v>
          </cell>
          <cell r="B52">
            <v>33.333333340000003</v>
          </cell>
          <cell r="C52">
            <v>33.333333340000003</v>
          </cell>
          <cell r="D52">
            <v>33.333333340000003</v>
          </cell>
          <cell r="E52">
            <v>33.333333340000003</v>
          </cell>
          <cell r="F52">
            <v>33.333333340000003</v>
          </cell>
          <cell r="G52">
            <v>33.333333340000003</v>
          </cell>
          <cell r="H52">
            <v>33.333333340000003</v>
          </cell>
          <cell r="I52">
            <v>33.333333340000003</v>
          </cell>
          <cell r="J52">
            <v>33.333333340000003</v>
          </cell>
          <cell r="K52">
            <v>33.333333340000003</v>
          </cell>
          <cell r="L52">
            <v>33.333333340000003</v>
          </cell>
          <cell r="M52">
            <v>33.333333340000003</v>
          </cell>
          <cell r="N52">
            <v>33.333333340000003</v>
          </cell>
          <cell r="O52">
            <v>33.333333340000003</v>
          </cell>
          <cell r="P52">
            <v>33.333333240000002</v>
          </cell>
          <cell r="CG52">
            <v>500</v>
          </cell>
          <cell r="CH52">
            <v>399.9999999800001</v>
          </cell>
        </row>
        <row r="53">
          <cell r="A53" t="str">
            <v>BID 1345</v>
          </cell>
          <cell r="B53">
            <v>0</v>
          </cell>
          <cell r="C53">
            <v>0</v>
          </cell>
          <cell r="D53">
            <v>3.3857074799999998</v>
          </cell>
          <cell r="E53">
            <v>3.3857074799999998</v>
          </cell>
          <cell r="F53">
            <v>3.3857074799999998</v>
          </cell>
          <cell r="G53">
            <v>3.3857074799999998</v>
          </cell>
          <cell r="H53">
            <v>3.3857074799999998</v>
          </cell>
          <cell r="I53">
            <v>3.3857074799999998</v>
          </cell>
          <cell r="J53">
            <v>3.3857074799999998</v>
          </cell>
          <cell r="K53">
            <v>3.3857074799999998</v>
          </cell>
          <cell r="L53">
            <v>3.3857074799999998</v>
          </cell>
          <cell r="M53">
            <v>3.3857074799999998</v>
          </cell>
          <cell r="N53">
            <v>3.3857074799999998</v>
          </cell>
          <cell r="O53">
            <v>3.3857074799999998</v>
          </cell>
          <cell r="P53">
            <v>3.3857074799999998</v>
          </cell>
          <cell r="Q53">
            <v>3.3857074799999998</v>
          </cell>
          <cell r="R53">
            <v>3.3857074799999998</v>
          </cell>
          <cell r="S53">
            <v>3.3857074799999998</v>
          </cell>
          <cell r="T53">
            <v>3.3857074799999998</v>
          </cell>
          <cell r="U53">
            <v>3.3857074799999998</v>
          </cell>
          <cell r="V53">
            <v>3.3857074799999998</v>
          </cell>
          <cell r="W53">
            <v>3.3857074799999998</v>
          </cell>
          <cell r="CG53">
            <v>67.714149599999999</v>
          </cell>
          <cell r="CH53">
            <v>64.328442120000005</v>
          </cell>
        </row>
        <row r="54">
          <cell r="A54" t="str">
            <v>BID 1452</v>
          </cell>
          <cell r="B54">
            <v>600</v>
          </cell>
          <cell r="C54">
            <v>300</v>
          </cell>
          <cell r="CG54">
            <v>900</v>
          </cell>
          <cell r="CH54">
            <v>0</v>
          </cell>
        </row>
        <row r="55">
          <cell r="A55" t="str">
            <v>BID 1463</v>
          </cell>
          <cell r="B55">
            <v>0</v>
          </cell>
          <cell r="C55">
            <v>0</v>
          </cell>
          <cell r="D55">
            <v>4.6551059999999998E-2</v>
          </cell>
          <cell r="E55">
            <v>9.3102119999999997E-2</v>
          </cell>
          <cell r="F55">
            <v>9.3102119999999997E-2</v>
          </cell>
          <cell r="G55">
            <v>9.3102119999999997E-2</v>
          </cell>
          <cell r="H55">
            <v>9.3102119999999997E-2</v>
          </cell>
          <cell r="I55">
            <v>9.3102119999999997E-2</v>
          </cell>
          <cell r="J55">
            <v>9.3102119999999997E-2</v>
          </cell>
          <cell r="K55">
            <v>9.3102119999999997E-2</v>
          </cell>
          <cell r="L55">
            <v>9.3102119999999997E-2</v>
          </cell>
          <cell r="M55">
            <v>9.3102119999999997E-2</v>
          </cell>
          <cell r="N55">
            <v>9.3102119999999997E-2</v>
          </cell>
          <cell r="O55">
            <v>9.3102119999999997E-2</v>
          </cell>
          <cell r="P55">
            <v>9.3102119999999997E-2</v>
          </cell>
          <cell r="Q55">
            <v>9.3102119999999997E-2</v>
          </cell>
          <cell r="R55">
            <v>9.3102119999999997E-2</v>
          </cell>
          <cell r="S55">
            <v>4.6551059999999998E-2</v>
          </cell>
          <cell r="CG55">
            <v>1.3965317999999998</v>
          </cell>
          <cell r="CH55">
            <v>1.3499807399999997</v>
          </cell>
        </row>
        <row r="56">
          <cell r="A56" t="str">
            <v>BID 1465</v>
          </cell>
          <cell r="D56">
            <v>7.2205619999999998E-2</v>
          </cell>
          <cell r="E56">
            <v>7.2205619999999998E-2</v>
          </cell>
          <cell r="F56">
            <v>7.2205619999999998E-2</v>
          </cell>
          <cell r="G56">
            <v>7.2205619999999998E-2</v>
          </cell>
          <cell r="H56">
            <v>7.2205619999999998E-2</v>
          </cell>
          <cell r="I56">
            <v>7.2205619999999998E-2</v>
          </cell>
          <cell r="J56">
            <v>7.2205619999999998E-2</v>
          </cell>
          <cell r="K56">
            <v>7.2205619999999998E-2</v>
          </cell>
          <cell r="L56">
            <v>7.2205619999999998E-2</v>
          </cell>
          <cell r="M56">
            <v>7.2205619999999998E-2</v>
          </cell>
          <cell r="N56">
            <v>7.2205619999999998E-2</v>
          </cell>
          <cell r="O56">
            <v>7.2205619999999998E-2</v>
          </cell>
          <cell r="P56">
            <v>7.2205619999999998E-2</v>
          </cell>
          <cell r="Q56">
            <v>7.2205619999999998E-2</v>
          </cell>
          <cell r="R56">
            <v>7.2205619999999998E-2</v>
          </cell>
          <cell r="S56">
            <v>7.2205619999999998E-2</v>
          </cell>
          <cell r="T56">
            <v>7.2205619999999998E-2</v>
          </cell>
          <cell r="U56">
            <v>7.2205619999999998E-2</v>
          </cell>
          <cell r="V56">
            <v>7.2205619999999998E-2</v>
          </cell>
          <cell r="W56">
            <v>7.2205619999999998E-2</v>
          </cell>
          <cell r="CG56">
            <v>1.4441124000000003</v>
          </cell>
          <cell r="CH56">
            <v>1.3719067800000002</v>
          </cell>
        </row>
        <row r="57">
          <cell r="A57" t="str">
            <v>BID 1517</v>
          </cell>
          <cell r="B57">
            <v>200</v>
          </cell>
          <cell r="C57">
            <v>0</v>
          </cell>
          <cell r="CG57">
            <v>200</v>
          </cell>
          <cell r="CH57">
            <v>0</v>
          </cell>
        </row>
        <row r="58">
          <cell r="A58" t="str">
            <v>BID 1606</v>
          </cell>
          <cell r="B58">
            <v>0</v>
          </cell>
          <cell r="C58">
            <v>0</v>
          </cell>
          <cell r="D58">
            <v>0</v>
          </cell>
          <cell r="E58">
            <v>10</v>
          </cell>
          <cell r="F58">
            <v>10</v>
          </cell>
          <cell r="G58">
            <v>10</v>
          </cell>
          <cell r="H58">
            <v>10</v>
          </cell>
          <cell r="I58">
            <v>10</v>
          </cell>
          <cell r="J58">
            <v>10</v>
          </cell>
          <cell r="K58">
            <v>10</v>
          </cell>
          <cell r="L58">
            <v>10</v>
          </cell>
          <cell r="M58">
            <v>10</v>
          </cell>
          <cell r="N58">
            <v>10</v>
          </cell>
          <cell r="O58">
            <v>10</v>
          </cell>
          <cell r="P58">
            <v>10</v>
          </cell>
          <cell r="Q58">
            <v>10</v>
          </cell>
          <cell r="R58">
            <v>10</v>
          </cell>
          <cell r="S58">
            <v>10</v>
          </cell>
          <cell r="CG58">
            <v>150</v>
          </cell>
          <cell r="CH58">
            <v>150</v>
          </cell>
        </row>
        <row r="59">
          <cell r="A59" t="str">
            <v>BID 206</v>
          </cell>
          <cell r="B59">
            <v>7.7377750902965596</v>
          </cell>
          <cell r="C59">
            <v>7.7377750902965596</v>
          </cell>
          <cell r="D59">
            <v>7.7377750902965596</v>
          </cell>
          <cell r="E59">
            <v>7.7377750902965596</v>
          </cell>
          <cell r="F59">
            <v>7.7377750902965596</v>
          </cell>
          <cell r="G59">
            <v>4.0825345751611</v>
          </cell>
          <cell r="CG59">
            <v>42.771410026643899</v>
          </cell>
          <cell r="CH59">
            <v>19.558084755754219</v>
          </cell>
        </row>
        <row r="60">
          <cell r="A60" t="str">
            <v>BID 214</v>
          </cell>
          <cell r="B60">
            <v>1.1255457057415301</v>
          </cell>
          <cell r="CG60">
            <v>1.1255457057415301</v>
          </cell>
          <cell r="CH60">
            <v>0</v>
          </cell>
        </row>
        <row r="61">
          <cell r="A61" t="str">
            <v>BID 4</v>
          </cell>
          <cell r="B61">
            <v>1.6062886154375698E-2</v>
          </cell>
          <cell r="C61">
            <v>1.6062886154375698E-2</v>
          </cell>
          <cell r="D61">
            <v>1.6062886154375698E-2</v>
          </cell>
          <cell r="E61">
            <v>1.6062886154375698E-2</v>
          </cell>
          <cell r="F61">
            <v>1.6062886154375698E-2</v>
          </cell>
          <cell r="G61">
            <v>1.6062886154375698E-2</v>
          </cell>
          <cell r="H61">
            <v>1.6062886154375698E-2</v>
          </cell>
          <cell r="I61">
            <v>1.6062886154375698E-2</v>
          </cell>
          <cell r="J61">
            <v>1.6062886154375698E-2</v>
          </cell>
          <cell r="K61">
            <v>1.6062886154375698E-2</v>
          </cell>
          <cell r="L61">
            <v>8.0314086567421106E-3</v>
          </cell>
          <cell r="CG61">
            <v>0.16866027020049915</v>
          </cell>
          <cell r="CH61">
            <v>0.12047161173737202</v>
          </cell>
        </row>
        <row r="62">
          <cell r="A62" t="str">
            <v>BID 514</v>
          </cell>
          <cell r="B62">
            <v>8.2150399999999998E-2</v>
          </cell>
          <cell r="C62">
            <v>8.2150399999999998E-2</v>
          </cell>
          <cell r="D62">
            <v>8.2150399999999998E-2</v>
          </cell>
          <cell r="E62">
            <v>8.2150399999999998E-2</v>
          </cell>
          <cell r="F62">
            <v>8.2150399999999998E-2</v>
          </cell>
          <cell r="G62">
            <v>4.1066160000000004E-2</v>
          </cell>
          <cell r="CG62">
            <v>0.45181816000000002</v>
          </cell>
          <cell r="CH62">
            <v>0.20536695999999999</v>
          </cell>
        </row>
        <row r="63">
          <cell r="A63" t="str">
            <v>BID 515</v>
          </cell>
          <cell r="B63">
            <v>3.4012458200849203</v>
          </cell>
          <cell r="C63">
            <v>3.4012458200849203</v>
          </cell>
          <cell r="D63">
            <v>3.4012458200849203</v>
          </cell>
          <cell r="E63">
            <v>3.4012458200849203</v>
          </cell>
          <cell r="F63">
            <v>3.4012458200849203</v>
          </cell>
          <cell r="G63">
            <v>3.4012458200849203</v>
          </cell>
          <cell r="H63">
            <v>1.8535206372189499</v>
          </cell>
          <cell r="CG63">
            <v>22.260995557728471</v>
          </cell>
          <cell r="CH63">
            <v>12.05725809747371</v>
          </cell>
        </row>
        <row r="64">
          <cell r="A64" t="str">
            <v>BID 516</v>
          </cell>
          <cell r="B64">
            <v>2.5760897178561999</v>
          </cell>
          <cell r="C64">
            <v>2.5760897178561999</v>
          </cell>
          <cell r="D64">
            <v>2.5760897178561999</v>
          </cell>
          <cell r="E64">
            <v>2.5760897178561999</v>
          </cell>
          <cell r="F64">
            <v>2.5760897178561999</v>
          </cell>
          <cell r="G64">
            <v>2.5760897178561999</v>
          </cell>
          <cell r="H64">
            <v>1.70370649031538</v>
          </cell>
          <cell r="CG64">
            <v>17.160244797452577</v>
          </cell>
          <cell r="CH64">
            <v>9.4319756438839804</v>
          </cell>
        </row>
        <row r="65">
          <cell r="A65" t="str">
            <v>BID 528</v>
          </cell>
          <cell r="B65">
            <v>1.4172927452367021</v>
          </cell>
          <cell r="C65">
            <v>0.80119738291167508</v>
          </cell>
          <cell r="CG65">
            <v>2.2184901281483773</v>
          </cell>
          <cell r="CH65">
            <v>0</v>
          </cell>
        </row>
        <row r="66">
          <cell r="A66" t="str">
            <v>BID 545</v>
          </cell>
          <cell r="B66">
            <v>3.7529151141460599</v>
          </cell>
          <cell r="C66">
            <v>3.7529151141460599</v>
          </cell>
          <cell r="D66">
            <v>3.7529151141460599</v>
          </cell>
          <cell r="E66">
            <v>3.9724162338835196</v>
          </cell>
          <cell r="F66">
            <v>3.7529151141460599</v>
          </cell>
          <cell r="G66">
            <v>3.7529151141460599</v>
          </cell>
          <cell r="H66">
            <v>3.7529150541460599</v>
          </cell>
          <cell r="I66">
            <v>0.907457536264347</v>
          </cell>
          <cell r="CG66">
            <v>27.397364395024226</v>
          </cell>
          <cell r="CH66">
            <v>16.138619052586044</v>
          </cell>
        </row>
        <row r="67">
          <cell r="A67" t="str">
            <v>BID 553</v>
          </cell>
          <cell r="B67">
            <v>0.25842941717004603</v>
          </cell>
          <cell r="C67">
            <v>0.25842941717004603</v>
          </cell>
          <cell r="D67">
            <v>0.25842941717004603</v>
          </cell>
          <cell r="E67">
            <v>0.25842941717004603</v>
          </cell>
          <cell r="F67">
            <v>0.25842941717004603</v>
          </cell>
          <cell r="G67">
            <v>0.25842941717004603</v>
          </cell>
          <cell r="H67">
            <v>0.25842941717004603</v>
          </cell>
          <cell r="I67">
            <v>0.25842941717004603</v>
          </cell>
          <cell r="J67">
            <v>0.110341786927833</v>
          </cell>
          <cell r="CG67">
            <v>2.1777771242882014</v>
          </cell>
          <cell r="CH67">
            <v>1.4024888727780631</v>
          </cell>
        </row>
        <row r="68">
          <cell r="A68" t="str">
            <v>BID 555</v>
          </cell>
          <cell r="B68">
            <v>19.423111048239779</v>
          </cell>
          <cell r="C68">
            <v>19.031928119415351</v>
          </cell>
          <cell r="CG68">
            <v>38.45503916765513</v>
          </cell>
          <cell r="CH68">
            <v>0</v>
          </cell>
        </row>
        <row r="69">
          <cell r="A69" t="str">
            <v>BID 583</v>
          </cell>
          <cell r="B69">
            <v>18.2327435049272</v>
          </cell>
          <cell r="C69">
            <v>18.2327435049272</v>
          </cell>
          <cell r="D69">
            <v>18.2327435049272</v>
          </cell>
          <cell r="E69">
            <v>9.1160614704192096</v>
          </cell>
          <cell r="CG69">
            <v>63.814291985200811</v>
          </cell>
          <cell r="CH69">
            <v>9.1160614704192096</v>
          </cell>
        </row>
        <row r="70">
          <cell r="A70" t="str">
            <v>BID 618</v>
          </cell>
          <cell r="B70">
            <v>3.4565725206489399</v>
          </cell>
          <cell r="C70">
            <v>3.4565725206489399</v>
          </cell>
          <cell r="D70">
            <v>3.4565725206489399</v>
          </cell>
          <cell r="E70">
            <v>3.4565725206489399</v>
          </cell>
          <cell r="F70">
            <v>1.73407106438521</v>
          </cell>
          <cell r="CG70">
            <v>15.56036114698097</v>
          </cell>
          <cell r="CH70">
            <v>5.1906435850341497</v>
          </cell>
        </row>
        <row r="71">
          <cell r="A71" t="str">
            <v>BID 619</v>
          </cell>
          <cell r="B71">
            <v>26.31033987843</v>
          </cell>
          <cell r="C71">
            <v>26.31033987843</v>
          </cell>
          <cell r="D71">
            <v>26.31033987843</v>
          </cell>
          <cell r="E71">
            <v>26.31033987843</v>
          </cell>
          <cell r="F71">
            <v>13.144170175849</v>
          </cell>
          <cell r="CG71">
            <v>118.385529689569</v>
          </cell>
          <cell r="CH71">
            <v>39.454510054278998</v>
          </cell>
        </row>
        <row r="72">
          <cell r="A72" t="str">
            <v>BID 621</v>
          </cell>
          <cell r="B72">
            <v>4.1385970502304001</v>
          </cell>
          <cell r="C72">
            <v>4.1385970502304001</v>
          </cell>
          <cell r="D72">
            <v>4.1385970502304001</v>
          </cell>
          <cell r="E72">
            <v>4.1385970502304001</v>
          </cell>
          <cell r="F72">
            <v>4.1385970502304001</v>
          </cell>
          <cell r="G72">
            <v>4.1385970502304001</v>
          </cell>
          <cell r="H72">
            <v>4.1385970502304001</v>
          </cell>
          <cell r="I72">
            <v>4.1385970502304001</v>
          </cell>
          <cell r="J72">
            <v>4.1385970502304001</v>
          </cell>
          <cell r="K72">
            <v>1.9580552927216799</v>
          </cell>
          <cell r="CG72">
            <v>39.205428744795292</v>
          </cell>
          <cell r="CH72">
            <v>26.789637594104086</v>
          </cell>
        </row>
        <row r="73">
          <cell r="A73" t="str">
            <v>BID 633</v>
          </cell>
          <cell r="B73">
            <v>23.001509816550399</v>
          </cell>
          <cell r="C73">
            <v>23.001509816550399</v>
          </cell>
          <cell r="D73">
            <v>23.001509816550399</v>
          </cell>
          <cell r="E73">
            <v>23.001509816550399</v>
          </cell>
          <cell r="F73">
            <v>21.293669349955941</v>
          </cell>
          <cell r="CG73">
            <v>113.29970861615755</v>
          </cell>
          <cell r="CH73">
            <v>44.295179166506344</v>
          </cell>
        </row>
        <row r="74">
          <cell r="A74" t="str">
            <v>BID 643</v>
          </cell>
          <cell r="B74">
            <v>2.0825168933960398</v>
          </cell>
          <cell r="C74">
            <v>2.0825168933960398</v>
          </cell>
          <cell r="D74">
            <v>2.0825168933960398</v>
          </cell>
          <cell r="E74">
            <v>2.0825168933960398</v>
          </cell>
          <cell r="F74">
            <v>2.0825168933960398</v>
          </cell>
          <cell r="G74">
            <v>1.0428478805104899</v>
          </cell>
          <cell r="CG74">
            <v>11.455432347490689</v>
          </cell>
          <cell r="CH74">
            <v>5.2078816673025692</v>
          </cell>
        </row>
        <row r="75">
          <cell r="A75" t="str">
            <v>BID 661</v>
          </cell>
          <cell r="B75">
            <v>0.83011475000000001</v>
          </cell>
          <cell r="CG75">
            <v>0.83011475000000001</v>
          </cell>
          <cell r="CH75">
            <v>0</v>
          </cell>
        </row>
        <row r="76">
          <cell r="A76" t="str">
            <v>BID 682</v>
          </cell>
          <cell r="B76">
            <v>20.1716274464892</v>
          </cell>
          <cell r="C76">
            <v>20.1716274464892</v>
          </cell>
          <cell r="D76">
            <v>20.1716274464892</v>
          </cell>
          <cell r="E76">
            <v>20.1716274464892</v>
          </cell>
          <cell r="F76">
            <v>20.1716274464892</v>
          </cell>
          <cell r="G76">
            <v>10.0985844313621</v>
          </cell>
          <cell r="CG76">
            <v>110.9567216638081</v>
          </cell>
          <cell r="CH76">
            <v>50.441839324340499</v>
          </cell>
        </row>
        <row r="77">
          <cell r="A77" t="str">
            <v>BID 684</v>
          </cell>
          <cell r="B77">
            <v>0.240728147113074</v>
          </cell>
          <cell r="C77">
            <v>0.240728147113074</v>
          </cell>
          <cell r="D77">
            <v>0.240728147113074</v>
          </cell>
          <cell r="E77">
            <v>0.240728147113074</v>
          </cell>
          <cell r="F77">
            <v>0.240728147113074</v>
          </cell>
          <cell r="G77">
            <v>0.120359984827346</v>
          </cell>
          <cell r="CG77">
            <v>1.324000720392716</v>
          </cell>
          <cell r="CH77">
            <v>0.601816279053494</v>
          </cell>
        </row>
        <row r="78">
          <cell r="A78" t="str">
            <v>BID 718</v>
          </cell>
          <cell r="B78">
            <v>1.1296470600000001</v>
          </cell>
          <cell r="C78">
            <v>1.1296470600000001</v>
          </cell>
          <cell r="D78">
            <v>1.12964704</v>
          </cell>
          <cell r="CG78">
            <v>3.3889411600000003</v>
          </cell>
          <cell r="CH78">
            <v>0</v>
          </cell>
        </row>
        <row r="79">
          <cell r="A79" t="str">
            <v>BID 733</v>
          </cell>
          <cell r="B79">
            <v>24.318607632498001</v>
          </cell>
          <cell r="C79">
            <v>24.318607632498001</v>
          </cell>
          <cell r="D79">
            <v>24.318607632498001</v>
          </cell>
          <cell r="E79">
            <v>24.318607632498001</v>
          </cell>
          <cell r="F79">
            <v>24.318607632498001</v>
          </cell>
          <cell r="G79">
            <v>25.070059340569998</v>
          </cell>
          <cell r="CG79">
            <v>146.66309750305999</v>
          </cell>
          <cell r="CH79">
            <v>73.707274605565999</v>
          </cell>
        </row>
        <row r="80">
          <cell r="A80" t="str">
            <v>BID 734</v>
          </cell>
          <cell r="B80">
            <v>28.273796255137</v>
          </cell>
          <cell r="C80">
            <v>28.273796255137</v>
          </cell>
          <cell r="D80">
            <v>28.273796255137</v>
          </cell>
          <cell r="E80">
            <v>28.273796255137</v>
          </cell>
          <cell r="F80">
            <v>28.273796255137</v>
          </cell>
          <cell r="G80">
            <v>29.1247177635355</v>
          </cell>
          <cell r="CG80">
            <v>170.4936990392205</v>
          </cell>
          <cell r="CH80">
            <v>85.672310273809501</v>
          </cell>
        </row>
        <row r="81">
          <cell r="A81" t="str">
            <v>BID 740</v>
          </cell>
          <cell r="B81">
            <v>1.5486940335292501</v>
          </cell>
          <cell r="C81">
            <v>1.5486940335292501</v>
          </cell>
          <cell r="D81">
            <v>1.5486940335292501</v>
          </cell>
          <cell r="E81">
            <v>1.5486940335292501</v>
          </cell>
          <cell r="F81">
            <v>1.5486940335292501</v>
          </cell>
          <cell r="G81">
            <v>1.5486940335292501</v>
          </cell>
          <cell r="H81">
            <v>1.5420655744084981</v>
          </cell>
          <cell r="CG81">
            <v>10.834229775583999</v>
          </cell>
          <cell r="CH81">
            <v>6.1881476749962481</v>
          </cell>
        </row>
        <row r="82">
          <cell r="A82" t="str">
            <v>BID 760</v>
          </cell>
          <cell r="B82">
            <v>5.9331267690375995</v>
          </cell>
          <cell r="C82">
            <v>5.9331267690375995</v>
          </cell>
          <cell r="D82">
            <v>5.9331267690375995</v>
          </cell>
          <cell r="E82">
            <v>5.9331267690375995</v>
          </cell>
          <cell r="F82">
            <v>5.9331267690375995</v>
          </cell>
          <cell r="G82">
            <v>5.9331267690375995</v>
          </cell>
          <cell r="H82">
            <v>5.9331267690375995</v>
          </cell>
          <cell r="I82">
            <v>3.2584592410289597</v>
          </cell>
          <cell r="CG82">
            <v>44.790346624292155</v>
          </cell>
          <cell r="CH82">
            <v>26.990966317179357</v>
          </cell>
        </row>
        <row r="83">
          <cell r="A83" t="str">
            <v>BID 768</v>
          </cell>
          <cell r="B83">
            <v>0.35965330618349201</v>
          </cell>
          <cell r="C83">
            <v>0.35965330618349201</v>
          </cell>
          <cell r="D83">
            <v>0.35965330618349201</v>
          </cell>
          <cell r="E83">
            <v>0.35965330618349201</v>
          </cell>
          <cell r="F83">
            <v>0.35965330618349201</v>
          </cell>
          <cell r="G83">
            <v>0.35965330618349201</v>
          </cell>
          <cell r="H83">
            <v>0.35965330618349201</v>
          </cell>
          <cell r="I83">
            <v>0.26011632819556602</v>
          </cell>
          <cell r="CG83">
            <v>2.7776894714800102</v>
          </cell>
          <cell r="CH83">
            <v>1.6987295529295341</v>
          </cell>
        </row>
        <row r="84">
          <cell r="A84" t="str">
            <v>BID 795</v>
          </cell>
          <cell r="B84">
            <v>25.956998488274401</v>
          </cell>
          <cell r="C84">
            <v>25.956998488274401</v>
          </cell>
          <cell r="D84">
            <v>25.956998488274401</v>
          </cell>
          <cell r="E84">
            <v>25.956998488274401</v>
          </cell>
          <cell r="F84">
            <v>25.956998488274401</v>
          </cell>
          <cell r="G84">
            <v>25.956998488274401</v>
          </cell>
          <cell r="H84">
            <v>25.956998488274401</v>
          </cell>
          <cell r="I84">
            <v>13.0012350284936</v>
          </cell>
          <cell r="CG84">
            <v>194.70022444641438</v>
          </cell>
          <cell r="CH84">
            <v>116.8292289815912</v>
          </cell>
        </row>
        <row r="85">
          <cell r="A85" t="str">
            <v>BID 797</v>
          </cell>
          <cell r="B85">
            <v>13.661015725796581</v>
          </cell>
          <cell r="C85">
            <v>13.661015725796581</v>
          </cell>
          <cell r="D85">
            <v>13.661015725796581</v>
          </cell>
          <cell r="E85">
            <v>13.829546715622641</v>
          </cell>
          <cell r="F85">
            <v>13.661015725796581</v>
          </cell>
          <cell r="G85">
            <v>13.661015725796581</v>
          </cell>
          <cell r="H85">
            <v>13.661015725796581</v>
          </cell>
          <cell r="I85">
            <v>7.8298105866133501</v>
          </cell>
          <cell r="CG85">
            <v>103.62545165701547</v>
          </cell>
          <cell r="CH85">
            <v>62.642404479625732</v>
          </cell>
        </row>
        <row r="86">
          <cell r="A86" t="str">
            <v>BID 798</v>
          </cell>
          <cell r="B86">
            <v>3.60968702865364</v>
          </cell>
          <cell r="C86">
            <v>3.60968702865364</v>
          </cell>
          <cell r="D86">
            <v>1.63205345280628</v>
          </cell>
          <cell r="CG86">
            <v>8.8514275101135595</v>
          </cell>
          <cell r="CH86">
            <v>0</v>
          </cell>
        </row>
        <row r="87">
          <cell r="A87" t="str">
            <v>BID 802</v>
          </cell>
          <cell r="B87">
            <v>6.5210788674210001</v>
          </cell>
          <cell r="C87">
            <v>6.5210788674210001</v>
          </cell>
          <cell r="D87">
            <v>6.5210788674210001</v>
          </cell>
          <cell r="E87">
            <v>6.5210788674210001</v>
          </cell>
          <cell r="F87">
            <v>6.5210788674210001</v>
          </cell>
          <cell r="G87">
            <v>6.5210788674210001</v>
          </cell>
          <cell r="H87">
            <v>6.5210788674210001</v>
          </cell>
          <cell r="I87">
            <v>3.2527295791292201</v>
          </cell>
          <cell r="CG87">
            <v>48.900281651076213</v>
          </cell>
          <cell r="CH87">
            <v>29.33704504881322</v>
          </cell>
        </row>
        <row r="88">
          <cell r="A88" t="str">
            <v>BID 816</v>
          </cell>
          <cell r="B88">
            <v>8.4773213258037607</v>
          </cell>
          <cell r="C88">
            <v>8.4773213258037607</v>
          </cell>
          <cell r="D88">
            <v>8.4773213258037607</v>
          </cell>
          <cell r="E88">
            <v>8.4773213258037607</v>
          </cell>
          <cell r="F88">
            <v>8.4773213258037607</v>
          </cell>
          <cell r="G88">
            <v>8.4773213258037607</v>
          </cell>
          <cell r="H88">
            <v>8.4773213258037607</v>
          </cell>
          <cell r="I88">
            <v>8.3822587062161809</v>
          </cell>
          <cell r="CG88">
            <v>67.723507986842492</v>
          </cell>
          <cell r="CH88">
            <v>42.29154400943122</v>
          </cell>
        </row>
        <row r="89">
          <cell r="A89" t="str">
            <v>BID 826</v>
          </cell>
          <cell r="B89">
            <v>3.8696671719392</v>
          </cell>
          <cell r="C89">
            <v>3.8696671719392</v>
          </cell>
          <cell r="D89">
            <v>3.8696671719392</v>
          </cell>
          <cell r="E89">
            <v>3.8696671719392</v>
          </cell>
          <cell r="F89">
            <v>3.8696671719392</v>
          </cell>
          <cell r="G89">
            <v>3.8696671719392</v>
          </cell>
          <cell r="H89">
            <v>3.8696671719392</v>
          </cell>
          <cell r="I89">
            <v>3.8696671719392</v>
          </cell>
          <cell r="J89">
            <v>1.6102191775533001</v>
          </cell>
          <cell r="CG89">
            <v>32.567556553066893</v>
          </cell>
          <cell r="CH89">
            <v>20.958555037249301</v>
          </cell>
        </row>
        <row r="90">
          <cell r="A90" t="str">
            <v>BID 830</v>
          </cell>
          <cell r="B90">
            <v>11.09927457066682</v>
          </cell>
          <cell r="C90">
            <v>11.09927457066682</v>
          </cell>
          <cell r="D90">
            <v>11.09927457066682</v>
          </cell>
          <cell r="E90">
            <v>11.09927457066682</v>
          </cell>
          <cell r="F90">
            <v>11.09927457066682</v>
          </cell>
          <cell r="G90">
            <v>11.09927457066682</v>
          </cell>
          <cell r="H90">
            <v>11.09927457066682</v>
          </cell>
          <cell r="I90">
            <v>11.09927457066682</v>
          </cell>
          <cell r="J90">
            <v>11.09927457066682</v>
          </cell>
          <cell r="K90">
            <v>11.09927457066682</v>
          </cell>
          <cell r="L90">
            <v>11.09927457066682</v>
          </cell>
          <cell r="M90">
            <v>11.09927457066682</v>
          </cell>
          <cell r="N90">
            <v>11.09927457066682</v>
          </cell>
          <cell r="O90">
            <v>5.5662878633545096</v>
          </cell>
          <cell r="CG90">
            <v>149.85685728202316</v>
          </cell>
          <cell r="CH90">
            <v>116.55903357002271</v>
          </cell>
        </row>
        <row r="91">
          <cell r="A91" t="str">
            <v>BID 845</v>
          </cell>
          <cell r="B91">
            <v>26.065420449797802</v>
          </cell>
          <cell r="C91">
            <v>26.065420449797802</v>
          </cell>
          <cell r="D91">
            <v>26.065420449797802</v>
          </cell>
          <cell r="E91">
            <v>26.3060304533196</v>
          </cell>
          <cell r="F91">
            <v>26.065420449797802</v>
          </cell>
          <cell r="G91">
            <v>26.065420449797802</v>
          </cell>
          <cell r="H91">
            <v>26.065420449797802</v>
          </cell>
          <cell r="I91">
            <v>26.065420449797802</v>
          </cell>
          <cell r="J91">
            <v>12.8202027571214</v>
          </cell>
          <cell r="CG91">
            <v>221.58417635902566</v>
          </cell>
          <cell r="CH91">
            <v>143.3879150096322</v>
          </cell>
        </row>
        <row r="92">
          <cell r="A92" t="str">
            <v>BID 855</v>
          </cell>
          <cell r="B92">
            <v>1.6864109599999999</v>
          </cell>
          <cell r="C92">
            <v>1.6864109599999999</v>
          </cell>
          <cell r="D92">
            <v>1.6864109599999999</v>
          </cell>
          <cell r="E92">
            <v>1.6864109599999999</v>
          </cell>
          <cell r="F92">
            <v>1.6864109599999999</v>
          </cell>
          <cell r="G92">
            <v>1.6864109599999999</v>
          </cell>
          <cell r="H92">
            <v>1.6864109599999999</v>
          </cell>
          <cell r="I92">
            <v>1.6864109599999999</v>
          </cell>
          <cell r="J92">
            <v>1.6864109599999999</v>
          </cell>
          <cell r="K92">
            <v>0.82032145000000001</v>
          </cell>
          <cell r="CG92">
            <v>15.998020089999999</v>
          </cell>
          <cell r="CH92">
            <v>10.938787209999999</v>
          </cell>
        </row>
        <row r="93">
          <cell r="A93" t="str">
            <v>BID 857</v>
          </cell>
          <cell r="B93">
            <v>15.508691299963379</v>
          </cell>
          <cell r="C93">
            <v>15.508691299963379</v>
          </cell>
          <cell r="D93">
            <v>15.508691299963379</v>
          </cell>
          <cell r="E93">
            <v>15.78940087069107</v>
          </cell>
          <cell r="F93">
            <v>15.508691299963379</v>
          </cell>
          <cell r="G93">
            <v>15.508691299963379</v>
          </cell>
          <cell r="H93">
            <v>15.508691299963379</v>
          </cell>
          <cell r="I93">
            <v>15.508691299963379</v>
          </cell>
          <cell r="J93">
            <v>8.3697760575346685</v>
          </cell>
          <cell r="CG93">
            <v>132.72001602796936</v>
          </cell>
          <cell r="CH93">
            <v>86.193942128079257</v>
          </cell>
        </row>
        <row r="94">
          <cell r="A94" t="str">
            <v>BID 863</v>
          </cell>
          <cell r="B94">
            <v>4.2436179999999997E-2</v>
          </cell>
          <cell r="C94">
            <v>4.2436179999999997E-2</v>
          </cell>
          <cell r="D94">
            <v>4.2436179999999997E-2</v>
          </cell>
          <cell r="E94">
            <v>4.2436179999999997E-2</v>
          </cell>
          <cell r="F94">
            <v>4.2436179999999997E-2</v>
          </cell>
          <cell r="G94">
            <v>4.2436179999999997E-2</v>
          </cell>
          <cell r="H94">
            <v>4.2436179999999997E-2</v>
          </cell>
          <cell r="I94">
            <v>4.2436179999999997E-2</v>
          </cell>
          <cell r="J94">
            <v>4.2436179999999997E-2</v>
          </cell>
          <cell r="K94">
            <v>4.2436179999999997E-2</v>
          </cell>
          <cell r="L94">
            <v>2.1218040000000001E-2</v>
          </cell>
          <cell r="CG94">
            <v>0.44557983999999995</v>
          </cell>
          <cell r="CH94">
            <v>0.31827129999999998</v>
          </cell>
        </row>
        <row r="95">
          <cell r="A95" t="str">
            <v>BID 865</v>
          </cell>
          <cell r="B95">
            <v>72.002536991234194</v>
          </cell>
          <cell r="C95">
            <v>72.002536991234194</v>
          </cell>
          <cell r="D95">
            <v>72.002536991234194</v>
          </cell>
          <cell r="E95">
            <v>35.350511384996402</v>
          </cell>
          <cell r="CG95">
            <v>251.35812235869898</v>
          </cell>
          <cell r="CH95">
            <v>35.350511384996402</v>
          </cell>
        </row>
        <row r="96">
          <cell r="A96" t="str">
            <v>BID 867</v>
          </cell>
          <cell r="B96">
            <v>0.94068395999999999</v>
          </cell>
          <cell r="C96">
            <v>0.94068395999999999</v>
          </cell>
          <cell r="D96">
            <v>0.94068395999999999</v>
          </cell>
          <cell r="E96">
            <v>0.94068395999999999</v>
          </cell>
          <cell r="F96">
            <v>0.94068395999999999</v>
          </cell>
          <cell r="G96">
            <v>0.94068395999999999</v>
          </cell>
          <cell r="H96">
            <v>0.94068395999999999</v>
          </cell>
          <cell r="I96">
            <v>0.94068395999999999</v>
          </cell>
          <cell r="J96">
            <v>0.94068395999999999</v>
          </cell>
          <cell r="K96">
            <v>0.94068395999999999</v>
          </cell>
          <cell r="L96">
            <v>0.47034187</v>
          </cell>
          <cell r="CG96">
            <v>9.87718147</v>
          </cell>
          <cell r="CH96">
            <v>7.0551295900000008</v>
          </cell>
        </row>
        <row r="97">
          <cell r="A97" t="str">
            <v>BID 871</v>
          </cell>
          <cell r="B97">
            <v>26.375114703570002</v>
          </cell>
          <cell r="C97">
            <v>26.375114703570002</v>
          </cell>
          <cell r="D97">
            <v>26.375114703570002</v>
          </cell>
          <cell r="E97">
            <v>26.375114703570002</v>
          </cell>
          <cell r="F97">
            <v>26.375114703570002</v>
          </cell>
          <cell r="G97">
            <v>26.375114703570002</v>
          </cell>
          <cell r="H97">
            <v>26.375114703570002</v>
          </cell>
          <cell r="I97">
            <v>26.375114703570002</v>
          </cell>
          <cell r="J97">
            <v>13.2149427530662</v>
          </cell>
          <cell r="CG97">
            <v>224.21586038162621</v>
          </cell>
          <cell r="CH97">
            <v>145.0905162709162</v>
          </cell>
        </row>
        <row r="98">
          <cell r="A98" t="str">
            <v>BID 899</v>
          </cell>
          <cell r="B98">
            <v>10.09175445584536</v>
          </cell>
          <cell r="C98">
            <v>10.09175445584536</v>
          </cell>
          <cell r="D98">
            <v>10.09175445584536</v>
          </cell>
          <cell r="E98">
            <v>10.09175445584536</v>
          </cell>
          <cell r="F98">
            <v>10.09175445584536</v>
          </cell>
          <cell r="G98">
            <v>10.09175445584536</v>
          </cell>
          <cell r="H98">
            <v>10.09175445584536</v>
          </cell>
          <cell r="I98">
            <v>10.09175445584536</v>
          </cell>
          <cell r="J98">
            <v>10.09175445584536</v>
          </cell>
          <cell r="K98">
            <v>6.12671536866024</v>
          </cell>
          <cell r="CG98">
            <v>96.952505471268481</v>
          </cell>
          <cell r="CH98">
            <v>66.677242103732397</v>
          </cell>
        </row>
        <row r="99">
          <cell r="A99" t="str">
            <v>BID 907</v>
          </cell>
          <cell r="B99">
            <v>1.29478874</v>
          </cell>
          <cell r="C99">
            <v>1.29478874</v>
          </cell>
          <cell r="D99">
            <v>1.29478874</v>
          </cell>
          <cell r="E99">
            <v>1.29478874</v>
          </cell>
          <cell r="F99">
            <v>1.29478874</v>
          </cell>
          <cell r="G99">
            <v>1.29478874</v>
          </cell>
          <cell r="H99">
            <v>1.29478874</v>
          </cell>
          <cell r="I99">
            <v>1.29478874</v>
          </cell>
          <cell r="J99">
            <v>1.29478874</v>
          </cell>
          <cell r="K99">
            <v>1.29478874</v>
          </cell>
          <cell r="L99">
            <v>1.29478874</v>
          </cell>
          <cell r="M99">
            <v>1.29478874</v>
          </cell>
          <cell r="N99">
            <v>0.64739420999999997</v>
          </cell>
          <cell r="CG99">
            <v>16.184859089999996</v>
          </cell>
          <cell r="CH99">
            <v>12.300492869999998</v>
          </cell>
        </row>
        <row r="100">
          <cell r="A100" t="str">
            <v>BID 925</v>
          </cell>
          <cell r="B100">
            <v>0.94573214000000005</v>
          </cell>
          <cell r="C100">
            <v>0.94573214000000005</v>
          </cell>
          <cell r="D100">
            <v>0.94573214000000005</v>
          </cell>
          <cell r="E100">
            <v>0.94573214000000005</v>
          </cell>
          <cell r="F100">
            <v>0.94573214000000005</v>
          </cell>
          <cell r="G100">
            <v>0.94573214000000005</v>
          </cell>
          <cell r="H100">
            <v>0.94573214000000005</v>
          </cell>
          <cell r="I100">
            <v>0.94573214000000005</v>
          </cell>
          <cell r="J100">
            <v>0.94573214000000005</v>
          </cell>
          <cell r="K100">
            <v>0.94573214000000005</v>
          </cell>
          <cell r="L100">
            <v>0.94573214000000005</v>
          </cell>
          <cell r="M100">
            <v>0.94573214000000005</v>
          </cell>
          <cell r="N100">
            <v>0.94573304000000002</v>
          </cell>
          <cell r="CG100">
            <v>12.294518720000005</v>
          </cell>
          <cell r="CH100">
            <v>9.4573223000000031</v>
          </cell>
        </row>
        <row r="101">
          <cell r="A101" t="str">
            <v>BID 925/OC</v>
          </cell>
          <cell r="B101">
            <v>1.13416626</v>
          </cell>
          <cell r="C101">
            <v>1.13416626</v>
          </cell>
          <cell r="D101">
            <v>1.13416626</v>
          </cell>
          <cell r="E101">
            <v>1.13416626</v>
          </cell>
          <cell r="F101">
            <v>1.13416626</v>
          </cell>
          <cell r="G101">
            <v>1.13416626</v>
          </cell>
          <cell r="H101">
            <v>1.13416626</v>
          </cell>
          <cell r="I101">
            <v>1.13416626</v>
          </cell>
          <cell r="J101">
            <v>1.13416626</v>
          </cell>
          <cell r="K101">
            <v>1.5848049099999999</v>
          </cell>
          <cell r="CG101">
            <v>11.792301250000001</v>
          </cell>
          <cell r="CH101">
            <v>8.3898024699999993</v>
          </cell>
        </row>
        <row r="102">
          <cell r="A102" t="str">
            <v>BID 932</v>
          </cell>
          <cell r="B102">
            <v>1.875</v>
          </cell>
          <cell r="C102">
            <v>1.875</v>
          </cell>
          <cell r="D102">
            <v>1.875</v>
          </cell>
          <cell r="E102">
            <v>1.875</v>
          </cell>
          <cell r="F102">
            <v>1.875</v>
          </cell>
          <cell r="G102">
            <v>1.875</v>
          </cell>
          <cell r="H102">
            <v>1.875</v>
          </cell>
          <cell r="I102">
            <v>1.875</v>
          </cell>
          <cell r="J102">
            <v>1.875</v>
          </cell>
          <cell r="K102">
            <v>1.875</v>
          </cell>
          <cell r="L102">
            <v>1.875</v>
          </cell>
          <cell r="M102">
            <v>1.875</v>
          </cell>
          <cell r="N102">
            <v>1.875</v>
          </cell>
          <cell r="O102">
            <v>0.9375</v>
          </cell>
          <cell r="CG102">
            <v>25.3125</v>
          </cell>
          <cell r="CH102">
            <v>19.6875</v>
          </cell>
        </row>
        <row r="103">
          <cell r="A103" t="str">
            <v>BID 940</v>
          </cell>
          <cell r="B103">
            <v>2.8555525099999999</v>
          </cell>
          <cell r="C103">
            <v>5.7111050199999998</v>
          </cell>
          <cell r="D103">
            <v>5.7111050199999998</v>
          </cell>
          <cell r="E103">
            <v>5.7111050199999998</v>
          </cell>
          <cell r="F103">
            <v>5.7111050199999998</v>
          </cell>
          <cell r="G103">
            <v>5.7111050199999998</v>
          </cell>
          <cell r="H103">
            <v>5.7111050199999998</v>
          </cell>
          <cell r="I103">
            <v>5.7111050199999998</v>
          </cell>
          <cell r="J103">
            <v>5.7111050199999998</v>
          </cell>
          <cell r="K103">
            <v>5.7111050199999998</v>
          </cell>
          <cell r="L103">
            <v>5.7111050199999998</v>
          </cell>
          <cell r="M103">
            <v>5.7111050199999998</v>
          </cell>
          <cell r="N103">
            <v>5.7111050199999998</v>
          </cell>
          <cell r="O103">
            <v>5.7111050199999998</v>
          </cell>
          <cell r="P103">
            <v>5.7111050199999998</v>
          </cell>
          <cell r="Q103">
            <v>2.8555526699999998</v>
          </cell>
          <cell r="CG103">
            <v>85.666575460000004</v>
          </cell>
          <cell r="CH103">
            <v>71.388812909999984</v>
          </cell>
        </row>
        <row r="104">
          <cell r="A104" t="str">
            <v>BID 961</v>
          </cell>
          <cell r="B104">
            <v>31.923999999999999</v>
          </cell>
          <cell r="C104">
            <v>31.923999999999999</v>
          </cell>
          <cell r="D104">
            <v>31.923999999999999</v>
          </cell>
          <cell r="E104">
            <v>31.923999999999999</v>
          </cell>
          <cell r="F104">
            <v>31.923999999999999</v>
          </cell>
          <cell r="CG104">
            <v>159.62</v>
          </cell>
          <cell r="CH104">
            <v>63.847999999999999</v>
          </cell>
        </row>
        <row r="105">
          <cell r="A105" t="str">
            <v>BID 962</v>
          </cell>
          <cell r="B105">
            <v>3.4286602799999999</v>
          </cell>
          <cell r="C105">
            <v>3.4286602799999999</v>
          </cell>
          <cell r="D105">
            <v>3.4286602799999999</v>
          </cell>
          <cell r="E105">
            <v>3.4286602799999999</v>
          </cell>
          <cell r="F105">
            <v>3.4286602799999999</v>
          </cell>
          <cell r="G105">
            <v>3.4286602799999999</v>
          </cell>
          <cell r="H105">
            <v>3.4286602799999999</v>
          </cell>
          <cell r="I105">
            <v>3.4286602799999999</v>
          </cell>
          <cell r="J105">
            <v>3.4286602799999999</v>
          </cell>
          <cell r="K105">
            <v>3.4286602799999999</v>
          </cell>
          <cell r="L105">
            <v>3.5374270699999997</v>
          </cell>
          <cell r="CG105">
            <v>37.824029869999997</v>
          </cell>
          <cell r="CH105">
            <v>27.538049029999996</v>
          </cell>
        </row>
        <row r="106">
          <cell r="A106" t="str">
            <v>BID 979</v>
          </cell>
          <cell r="B106">
            <v>23.82718418</v>
          </cell>
          <cell r="C106">
            <v>23.82718418</v>
          </cell>
          <cell r="D106">
            <v>23.82718418</v>
          </cell>
          <cell r="E106">
            <v>23.82718418</v>
          </cell>
          <cell r="F106">
            <v>23.82718418</v>
          </cell>
          <cell r="G106">
            <v>23.82718418</v>
          </cell>
          <cell r="H106">
            <v>23.82718418</v>
          </cell>
          <cell r="I106">
            <v>23.82718418</v>
          </cell>
          <cell r="J106">
            <v>23.82718418</v>
          </cell>
          <cell r="K106">
            <v>23.82718418</v>
          </cell>
          <cell r="L106">
            <v>24.337171009999999</v>
          </cell>
          <cell r="CG106">
            <v>262.60901280999997</v>
          </cell>
          <cell r="CH106">
            <v>191.12746026999997</v>
          </cell>
        </row>
        <row r="107">
          <cell r="A107" t="str">
            <v>BID 989</v>
          </cell>
          <cell r="B107">
            <v>1.76876642</v>
          </cell>
          <cell r="C107">
            <v>1.76876642</v>
          </cell>
          <cell r="D107">
            <v>1.76876642</v>
          </cell>
          <cell r="E107">
            <v>1.76876642</v>
          </cell>
          <cell r="F107">
            <v>1.76876642</v>
          </cell>
          <cell r="G107">
            <v>1.76876642</v>
          </cell>
          <cell r="H107">
            <v>1.76876642</v>
          </cell>
          <cell r="I107">
            <v>1.76876642</v>
          </cell>
          <cell r="J107">
            <v>1.76876642</v>
          </cell>
          <cell r="K107">
            <v>1.76876642</v>
          </cell>
          <cell r="L107">
            <v>0.88438324999999995</v>
          </cell>
          <cell r="CG107">
            <v>18.572047449999999</v>
          </cell>
          <cell r="CH107">
            <v>13.26574819</v>
          </cell>
        </row>
        <row r="108">
          <cell r="A108" t="str">
            <v>BID 996</v>
          </cell>
          <cell r="B108">
            <v>0.88943145999999995</v>
          </cell>
          <cell r="C108">
            <v>0.88943145999999995</v>
          </cell>
          <cell r="D108">
            <v>0.88943145999999995</v>
          </cell>
          <cell r="E108">
            <v>0.88943145999999995</v>
          </cell>
          <cell r="F108">
            <v>0.88943145999999995</v>
          </cell>
          <cell r="G108">
            <v>0.88943145999999995</v>
          </cell>
          <cell r="H108">
            <v>0.88943145999999995</v>
          </cell>
          <cell r="I108">
            <v>0.88943145999999995</v>
          </cell>
          <cell r="J108">
            <v>0.88943145999999995</v>
          </cell>
          <cell r="K108">
            <v>0.88943145999999995</v>
          </cell>
          <cell r="L108">
            <v>0.88943145999999995</v>
          </cell>
          <cell r="M108">
            <v>0.88943145999999995</v>
          </cell>
          <cell r="N108">
            <v>0.88943145999999995</v>
          </cell>
          <cell r="O108">
            <v>0.88943145999999995</v>
          </cell>
          <cell r="P108">
            <v>0.88943145999999995</v>
          </cell>
          <cell r="Q108">
            <v>0.88943145999999995</v>
          </cell>
          <cell r="R108">
            <v>0.72850201999999997</v>
          </cell>
          <cell r="CG108">
            <v>14.959405380000007</v>
          </cell>
          <cell r="CH108">
            <v>12.291111000000004</v>
          </cell>
        </row>
        <row r="109">
          <cell r="A109" t="str">
            <v>BID CBA</v>
          </cell>
          <cell r="B109">
            <v>5.2581331200000001</v>
          </cell>
          <cell r="C109">
            <v>5.2581331200000001</v>
          </cell>
          <cell r="D109">
            <v>5.2581331200000001</v>
          </cell>
          <cell r="E109">
            <v>5.2581331200000001</v>
          </cell>
          <cell r="F109">
            <v>5.2581331200000001</v>
          </cell>
          <cell r="G109">
            <v>5.2581331200000001</v>
          </cell>
          <cell r="H109">
            <v>5.2581331200000001</v>
          </cell>
          <cell r="I109">
            <v>5.2581331200000001</v>
          </cell>
          <cell r="J109">
            <v>5.2581331200000001</v>
          </cell>
          <cell r="K109">
            <v>5.2581331200000001</v>
          </cell>
          <cell r="L109">
            <v>5.2581331200000001</v>
          </cell>
          <cell r="M109">
            <v>5.2581331200000001</v>
          </cell>
          <cell r="N109">
            <v>5.2669678399999995</v>
          </cell>
          <cell r="CG109">
            <v>68.364565279999994</v>
          </cell>
          <cell r="CH109">
            <v>52.590165919999997</v>
          </cell>
        </row>
        <row r="110">
          <cell r="A110" t="str">
            <v>BIRF 302</v>
          </cell>
          <cell r="B110">
            <v>0.27714753999999997</v>
          </cell>
          <cell r="C110">
            <v>0.27714753999999997</v>
          </cell>
          <cell r="D110">
            <v>0.27714753999999997</v>
          </cell>
          <cell r="E110">
            <v>0.27714753999999997</v>
          </cell>
          <cell r="CG110">
            <v>1.1085901599999999</v>
          </cell>
          <cell r="CH110">
            <v>0.27714753999999997</v>
          </cell>
        </row>
        <row r="111">
          <cell r="A111" t="str">
            <v>BIRF 3280</v>
          </cell>
          <cell r="B111">
            <v>16.406802280000001</v>
          </cell>
          <cell r="CG111">
            <v>16.406802280000001</v>
          </cell>
          <cell r="CH111">
            <v>0</v>
          </cell>
        </row>
        <row r="112">
          <cell r="A112" t="str">
            <v>BIRF 3281</v>
          </cell>
          <cell r="B112">
            <v>3.2465995699999999</v>
          </cell>
          <cell r="CG112">
            <v>3.2465995699999999</v>
          </cell>
          <cell r="CH112">
            <v>0</v>
          </cell>
        </row>
        <row r="113">
          <cell r="A113" t="str">
            <v>BIRF 3291</v>
          </cell>
          <cell r="B113">
            <v>25</v>
          </cell>
          <cell r="C113">
            <v>12.5</v>
          </cell>
          <cell r="CG113">
            <v>37.5</v>
          </cell>
          <cell r="CH113">
            <v>0</v>
          </cell>
        </row>
        <row r="114">
          <cell r="A114" t="str">
            <v>BIRF 3292</v>
          </cell>
          <cell r="B114">
            <v>1.91872</v>
          </cell>
          <cell r="C114">
            <v>0.91944961999999997</v>
          </cell>
          <cell r="CG114">
            <v>2.8381696199999999</v>
          </cell>
          <cell r="CH114">
            <v>0</v>
          </cell>
        </row>
        <row r="115">
          <cell r="A115" t="str">
            <v>BIRF 3297</v>
          </cell>
          <cell r="B115">
            <v>2.7358324499999997</v>
          </cell>
          <cell r="C115">
            <v>1.35468699</v>
          </cell>
          <cell r="CG115">
            <v>4.0905194399999996</v>
          </cell>
          <cell r="CH115">
            <v>0</v>
          </cell>
        </row>
        <row r="116">
          <cell r="A116" t="str">
            <v>BIRF 3362</v>
          </cell>
          <cell r="B116">
            <v>1.92</v>
          </cell>
          <cell r="C116">
            <v>1.88</v>
          </cell>
          <cell r="CG116">
            <v>3.8</v>
          </cell>
          <cell r="CH116">
            <v>0</v>
          </cell>
        </row>
        <row r="117">
          <cell r="A117" t="str">
            <v>BIRF 3394</v>
          </cell>
          <cell r="B117">
            <v>35.094999999999999</v>
          </cell>
          <cell r="C117">
            <v>37.854999999999997</v>
          </cell>
          <cell r="CG117">
            <v>72.95</v>
          </cell>
          <cell r="CH117">
            <v>0</v>
          </cell>
        </row>
        <row r="118">
          <cell r="A118" t="str">
            <v>BIRF 343</v>
          </cell>
          <cell r="B118">
            <v>0.33935199999999999</v>
          </cell>
          <cell r="C118">
            <v>0.33935199999999999</v>
          </cell>
          <cell r="D118">
            <v>0.33935199999999999</v>
          </cell>
          <cell r="E118">
            <v>0.17068696999999999</v>
          </cell>
          <cell r="CG118">
            <v>1.1887429700000001</v>
          </cell>
          <cell r="CH118">
            <v>0.17068696999999999</v>
          </cell>
        </row>
        <row r="119">
          <cell r="A119" t="str">
            <v>BIRF 3460</v>
          </cell>
          <cell r="B119">
            <v>1.6590552000000001</v>
          </cell>
          <cell r="C119">
            <v>1.6590552000000001</v>
          </cell>
          <cell r="D119">
            <v>0.89182019999999995</v>
          </cell>
          <cell r="CG119">
            <v>4.2099305999999999</v>
          </cell>
          <cell r="CH119">
            <v>0</v>
          </cell>
        </row>
        <row r="120">
          <cell r="A120" t="str">
            <v>BIRF 352</v>
          </cell>
          <cell r="B120">
            <v>6.1351379999999997E-2</v>
          </cell>
          <cell r="C120">
            <v>6.1351379999999997E-2</v>
          </cell>
          <cell r="CG120">
            <v>0.12270275999999999</v>
          </cell>
          <cell r="CH120">
            <v>0</v>
          </cell>
        </row>
        <row r="121">
          <cell r="A121" t="str">
            <v>BIRF 3520</v>
          </cell>
          <cell r="B121">
            <v>29.92</v>
          </cell>
          <cell r="C121">
            <v>32.24</v>
          </cell>
          <cell r="D121">
            <v>34.922081599999999</v>
          </cell>
          <cell r="CG121">
            <v>97.082081599999995</v>
          </cell>
          <cell r="CH121">
            <v>0</v>
          </cell>
        </row>
        <row r="122">
          <cell r="A122" t="str">
            <v>BIRF 3521</v>
          </cell>
          <cell r="B122">
            <v>16.64554983</v>
          </cell>
          <cell r="C122">
            <v>17.936549410000001</v>
          </cell>
          <cell r="D122">
            <v>19.97296309</v>
          </cell>
          <cell r="CG122">
            <v>54.555062330000005</v>
          </cell>
          <cell r="CH122">
            <v>0</v>
          </cell>
        </row>
        <row r="123">
          <cell r="A123" t="str">
            <v>BIRF 3555</v>
          </cell>
          <cell r="B123">
            <v>45</v>
          </cell>
          <cell r="C123">
            <v>22.5</v>
          </cell>
          <cell r="CG123">
            <v>67.5</v>
          </cell>
          <cell r="CH123">
            <v>0</v>
          </cell>
        </row>
        <row r="124">
          <cell r="A124" t="str">
            <v>BIRF 3556</v>
          </cell>
          <cell r="B124">
            <v>28.824999999999999</v>
          </cell>
          <cell r="C124">
            <v>31.06</v>
          </cell>
          <cell r="D124">
            <v>33.465000000000003</v>
          </cell>
          <cell r="E124">
            <v>17.68</v>
          </cell>
          <cell r="CG124">
            <v>111.03</v>
          </cell>
          <cell r="CH124">
            <v>17.68</v>
          </cell>
        </row>
        <row r="125">
          <cell r="A125" t="str">
            <v>BIRF 3558</v>
          </cell>
          <cell r="B125">
            <v>40</v>
          </cell>
          <cell r="C125">
            <v>20</v>
          </cell>
          <cell r="CG125">
            <v>60</v>
          </cell>
          <cell r="CH125">
            <v>0</v>
          </cell>
        </row>
        <row r="126">
          <cell r="A126" t="str">
            <v>BIRF 3611</v>
          </cell>
          <cell r="B126">
            <v>32.505600000000001</v>
          </cell>
          <cell r="C126">
            <v>16.25408298</v>
          </cell>
          <cell r="CG126">
            <v>48.759682980000001</v>
          </cell>
          <cell r="CH126">
            <v>0</v>
          </cell>
        </row>
        <row r="127">
          <cell r="A127" t="str">
            <v>BIRF 3643</v>
          </cell>
          <cell r="B127">
            <v>9.9567999999999994</v>
          </cell>
          <cell r="C127">
            <v>9.9570450500000014</v>
          </cell>
          <cell r="CG127">
            <v>19.913845049999999</v>
          </cell>
          <cell r="CH127">
            <v>0</v>
          </cell>
        </row>
        <row r="128">
          <cell r="A128" t="str">
            <v>BIRF 3709</v>
          </cell>
          <cell r="B128">
            <v>13.293480000000001</v>
          </cell>
          <cell r="C128">
            <v>13.293480000000001</v>
          </cell>
          <cell r="D128">
            <v>6.6517095300000006</v>
          </cell>
          <cell r="CG128">
            <v>33.238669530000003</v>
          </cell>
          <cell r="CH128">
            <v>0</v>
          </cell>
        </row>
        <row r="129">
          <cell r="A129" t="str">
            <v>BIRF 3710</v>
          </cell>
          <cell r="B129">
            <v>0.68599999999999994</v>
          </cell>
          <cell r="C129">
            <v>0.68599999999999994</v>
          </cell>
          <cell r="D129">
            <v>0.34340424999999997</v>
          </cell>
          <cell r="CG129">
            <v>1.7154042499999997</v>
          </cell>
          <cell r="CH129">
            <v>0</v>
          </cell>
        </row>
        <row r="130">
          <cell r="A130" t="str">
            <v>BIRF 3794</v>
          </cell>
          <cell r="B130">
            <v>16.772862919999998</v>
          </cell>
          <cell r="C130">
            <v>16.772862919999998</v>
          </cell>
          <cell r="D130">
            <v>14.712936879999997</v>
          </cell>
          <cell r="CG130">
            <v>48.25866271999999</v>
          </cell>
          <cell r="CH130">
            <v>0</v>
          </cell>
        </row>
        <row r="131">
          <cell r="A131" t="str">
            <v>BIRF 3836</v>
          </cell>
          <cell r="B131">
            <v>30</v>
          </cell>
          <cell r="C131">
            <v>30</v>
          </cell>
          <cell r="D131">
            <v>30</v>
          </cell>
          <cell r="E131">
            <v>15</v>
          </cell>
          <cell r="CG131">
            <v>105</v>
          </cell>
          <cell r="CH131">
            <v>15</v>
          </cell>
        </row>
        <row r="132">
          <cell r="A132" t="str">
            <v>BIRF 3860</v>
          </cell>
          <cell r="B132">
            <v>18.868078499999999</v>
          </cell>
          <cell r="C132">
            <v>18.868078499999999</v>
          </cell>
          <cell r="D132">
            <v>18.868078499999999</v>
          </cell>
          <cell r="E132">
            <v>9.3447041500000001</v>
          </cell>
          <cell r="CG132">
            <v>65.94893965</v>
          </cell>
          <cell r="CH132">
            <v>9.3447041500000001</v>
          </cell>
        </row>
        <row r="133">
          <cell r="A133" t="str">
            <v>BIRF 3877</v>
          </cell>
          <cell r="B133">
            <v>22.373241579999998</v>
          </cell>
          <cell r="C133">
            <v>22.373241579999998</v>
          </cell>
          <cell r="D133">
            <v>22.373241579999998</v>
          </cell>
          <cell r="E133">
            <v>11.07073782</v>
          </cell>
          <cell r="CG133">
            <v>78.19046256</v>
          </cell>
          <cell r="CH133">
            <v>11.07073782</v>
          </cell>
        </row>
        <row r="134">
          <cell r="A134" t="str">
            <v>BIRF 3878</v>
          </cell>
          <cell r="B134">
            <v>50</v>
          </cell>
          <cell r="C134">
            <v>50</v>
          </cell>
          <cell r="D134">
            <v>50</v>
          </cell>
          <cell r="E134">
            <v>50</v>
          </cell>
          <cell r="CG134">
            <v>200</v>
          </cell>
          <cell r="CH134">
            <v>50</v>
          </cell>
        </row>
        <row r="135">
          <cell r="A135" t="str">
            <v>BIRF 3921</v>
          </cell>
          <cell r="B135">
            <v>12.827</v>
          </cell>
          <cell r="C135">
            <v>12.827</v>
          </cell>
          <cell r="D135">
            <v>12.827</v>
          </cell>
          <cell r="E135">
            <v>12.82918974</v>
          </cell>
          <cell r="CG135">
            <v>51.310189739999998</v>
          </cell>
          <cell r="CH135">
            <v>12.82918974</v>
          </cell>
        </row>
        <row r="136">
          <cell r="A136" t="str">
            <v>BIRF 3926</v>
          </cell>
          <cell r="B136">
            <v>55.555555319999996</v>
          </cell>
          <cell r="C136">
            <v>46.277779019999997</v>
          </cell>
          <cell r="D136">
            <v>27.722222860000002</v>
          </cell>
          <cell r="E136">
            <v>18.444444440000002</v>
          </cell>
          <cell r="F136">
            <v>9.2222222600000006</v>
          </cell>
          <cell r="CG136">
            <v>157.22222390000002</v>
          </cell>
          <cell r="CH136">
            <v>27.6666667</v>
          </cell>
        </row>
        <row r="137">
          <cell r="A137" t="str">
            <v>BIRF 3927</v>
          </cell>
          <cell r="B137">
            <v>2.7725239200000003</v>
          </cell>
          <cell r="C137">
            <v>2.7725239200000003</v>
          </cell>
          <cell r="D137">
            <v>2.7725239200000003</v>
          </cell>
          <cell r="E137">
            <v>2.75777261</v>
          </cell>
          <cell r="CG137">
            <v>11.07534437</v>
          </cell>
          <cell r="CH137">
            <v>2.75777261</v>
          </cell>
        </row>
        <row r="138">
          <cell r="A138" t="str">
            <v>BIRF 3931</v>
          </cell>
          <cell r="B138">
            <v>7.4462399999999995</v>
          </cell>
          <cell r="C138">
            <v>7.4462399999999995</v>
          </cell>
          <cell r="D138">
            <v>7.4462399999999995</v>
          </cell>
          <cell r="E138">
            <v>7.4499713200000004</v>
          </cell>
          <cell r="CG138">
            <v>29.788691319999998</v>
          </cell>
          <cell r="CH138">
            <v>7.4499713200000004</v>
          </cell>
        </row>
        <row r="139">
          <cell r="A139" t="str">
            <v>BIRF 3948</v>
          </cell>
          <cell r="B139">
            <v>1.00039368</v>
          </cell>
          <cell r="C139">
            <v>1.00039368</v>
          </cell>
          <cell r="D139">
            <v>1.00039368</v>
          </cell>
          <cell r="E139">
            <v>1.0658192099999999</v>
          </cell>
          <cell r="CG139">
            <v>4.0670002499999995</v>
          </cell>
          <cell r="CH139">
            <v>1.0658192099999999</v>
          </cell>
        </row>
        <row r="140">
          <cell r="A140" t="str">
            <v>BIRF 3957</v>
          </cell>
          <cell r="B140">
            <v>16.885253859999999</v>
          </cell>
          <cell r="C140">
            <v>14.15630769</v>
          </cell>
          <cell r="D140">
            <v>6.1274642400000001</v>
          </cell>
          <cell r="E140">
            <v>1.9383123499999999</v>
          </cell>
          <cell r="F140">
            <v>0.11100689</v>
          </cell>
          <cell r="CG140">
            <v>39.218345029999995</v>
          </cell>
          <cell r="CH140">
            <v>2.04931924</v>
          </cell>
        </row>
        <row r="141">
          <cell r="A141" t="str">
            <v>BIRF 3958</v>
          </cell>
          <cell r="B141">
            <v>0.94637415999999996</v>
          </cell>
          <cell r="C141">
            <v>0.94637415999999996</v>
          </cell>
          <cell r="D141">
            <v>0.94637415999999996</v>
          </cell>
          <cell r="E141">
            <v>0.94637415999999996</v>
          </cell>
          <cell r="F141">
            <v>0.48902874999999996</v>
          </cell>
          <cell r="CG141">
            <v>4.27452539</v>
          </cell>
          <cell r="CH141">
            <v>1.4354029099999999</v>
          </cell>
        </row>
        <row r="142">
          <cell r="A142" t="str">
            <v>BIRF 3960</v>
          </cell>
          <cell r="B142">
            <v>2.2568000000000001</v>
          </cell>
          <cell r="C142">
            <v>2.2568000000000001</v>
          </cell>
          <cell r="D142">
            <v>2.2568000000000001</v>
          </cell>
          <cell r="E142">
            <v>2.2573534</v>
          </cell>
          <cell r="CG142">
            <v>9.0277533999999999</v>
          </cell>
          <cell r="CH142">
            <v>2.2573534</v>
          </cell>
        </row>
        <row r="143">
          <cell r="A143" t="str">
            <v>BIRF 3971</v>
          </cell>
          <cell r="B143">
            <v>9.3621999999999996</v>
          </cell>
          <cell r="C143">
            <v>9.3621999999999996</v>
          </cell>
          <cell r="D143">
            <v>9.3621999999999996</v>
          </cell>
          <cell r="E143">
            <v>9.2572807899999994</v>
          </cell>
          <cell r="CG143">
            <v>37.34388079</v>
          </cell>
          <cell r="CH143">
            <v>9.2572807899999994</v>
          </cell>
        </row>
        <row r="144">
          <cell r="A144" t="str">
            <v>BIRF 4002</v>
          </cell>
          <cell r="B144">
            <v>27.777777620000002</v>
          </cell>
          <cell r="C144">
            <v>27.77777768</v>
          </cell>
          <cell r="D144">
            <v>11.11111232</v>
          </cell>
          <cell r="CG144">
            <v>66.666667619999998</v>
          </cell>
          <cell r="CH144">
            <v>0</v>
          </cell>
        </row>
        <row r="145">
          <cell r="A145" t="str">
            <v>BIRF 4003</v>
          </cell>
          <cell r="B145">
            <v>10</v>
          </cell>
          <cell r="C145">
            <v>10</v>
          </cell>
          <cell r="D145">
            <v>10</v>
          </cell>
          <cell r="E145">
            <v>10</v>
          </cell>
          <cell r="F145">
            <v>10</v>
          </cell>
          <cell r="CG145">
            <v>50</v>
          </cell>
          <cell r="CH145">
            <v>20</v>
          </cell>
        </row>
        <row r="146">
          <cell r="A146" t="str">
            <v>BIRF 4004</v>
          </cell>
          <cell r="B146">
            <v>2.40301008</v>
          </cell>
          <cell r="C146">
            <v>2.40301008</v>
          </cell>
          <cell r="D146">
            <v>2.40301008</v>
          </cell>
          <cell r="E146">
            <v>2.40301008</v>
          </cell>
          <cell r="F146">
            <v>2.4098891600000001</v>
          </cell>
          <cell r="CG146">
            <v>12.021929480000001</v>
          </cell>
          <cell r="CH146">
            <v>4.8128992400000001</v>
          </cell>
        </row>
        <row r="147">
          <cell r="A147" t="str">
            <v>BIRF 4085</v>
          </cell>
          <cell r="B147">
            <v>0.67175828000000004</v>
          </cell>
          <cell r="C147">
            <v>0.67175828000000004</v>
          </cell>
          <cell r="D147">
            <v>0.67175828000000004</v>
          </cell>
          <cell r="E147">
            <v>0.67175828000000004</v>
          </cell>
          <cell r="F147">
            <v>0.67175833000000007</v>
          </cell>
          <cell r="CG147">
            <v>3.35879145</v>
          </cell>
          <cell r="CH147">
            <v>1.34351661</v>
          </cell>
        </row>
        <row r="148">
          <cell r="A148" t="str">
            <v>BIRF 4093</v>
          </cell>
          <cell r="B148">
            <v>25.870048020000002</v>
          </cell>
          <cell r="C148">
            <v>25.870048020000002</v>
          </cell>
          <cell r="D148">
            <v>25.870048020000002</v>
          </cell>
          <cell r="E148">
            <v>25.870048020000002</v>
          </cell>
          <cell r="F148">
            <v>25.506740780000001</v>
          </cell>
          <cell r="CG148">
            <v>128.98693286000002</v>
          </cell>
          <cell r="CH148">
            <v>51.3767888</v>
          </cell>
        </row>
        <row r="149">
          <cell r="A149" t="str">
            <v>BIRF 4116</v>
          </cell>
          <cell r="B149">
            <v>30</v>
          </cell>
          <cell r="C149">
            <v>30</v>
          </cell>
          <cell r="D149">
            <v>30</v>
          </cell>
          <cell r="E149">
            <v>30</v>
          </cell>
          <cell r="F149">
            <v>30</v>
          </cell>
          <cell r="G149">
            <v>15</v>
          </cell>
          <cell r="CG149">
            <v>165</v>
          </cell>
          <cell r="CH149">
            <v>75</v>
          </cell>
        </row>
        <row r="150">
          <cell r="A150" t="str">
            <v>BIRF 4117</v>
          </cell>
          <cell r="B150">
            <v>17.518481600000001</v>
          </cell>
          <cell r="C150">
            <v>17.518481600000001</v>
          </cell>
          <cell r="D150">
            <v>17.518481600000001</v>
          </cell>
          <cell r="E150">
            <v>17.518481600000001</v>
          </cell>
          <cell r="F150">
            <v>17.518481600000001</v>
          </cell>
          <cell r="G150">
            <v>8.7592408000000006</v>
          </cell>
          <cell r="CG150">
            <v>96.351648800000007</v>
          </cell>
          <cell r="CH150">
            <v>43.796204000000003</v>
          </cell>
        </row>
        <row r="151">
          <cell r="A151" t="str">
            <v>BIRF 4131</v>
          </cell>
          <cell r="B151">
            <v>2</v>
          </cell>
          <cell r="C151">
            <v>2</v>
          </cell>
          <cell r="D151">
            <v>2</v>
          </cell>
          <cell r="E151">
            <v>2</v>
          </cell>
          <cell r="F151">
            <v>2</v>
          </cell>
          <cell r="G151">
            <v>1</v>
          </cell>
          <cell r="CG151">
            <v>11</v>
          </cell>
          <cell r="CH151">
            <v>5</v>
          </cell>
        </row>
        <row r="152">
          <cell r="A152" t="str">
            <v>BIRF 4150</v>
          </cell>
          <cell r="B152">
            <v>6.0696243000000001</v>
          </cell>
          <cell r="C152">
            <v>6.0696243000000001</v>
          </cell>
          <cell r="D152">
            <v>6.0696243000000001</v>
          </cell>
          <cell r="E152">
            <v>6.0696243000000001</v>
          </cell>
          <cell r="F152">
            <v>6.0696243000000001</v>
          </cell>
          <cell r="G152">
            <v>3.03481215</v>
          </cell>
          <cell r="CG152">
            <v>33.382933649999998</v>
          </cell>
          <cell r="CH152">
            <v>15.174060750000001</v>
          </cell>
        </row>
        <row r="153">
          <cell r="A153" t="str">
            <v>BIRF 4163</v>
          </cell>
          <cell r="B153">
            <v>14.792960460000002</v>
          </cell>
          <cell r="C153">
            <v>14.792960460000002</v>
          </cell>
          <cell r="D153">
            <v>14.792960460000002</v>
          </cell>
          <cell r="E153">
            <v>14.792960460000002</v>
          </cell>
          <cell r="F153">
            <v>14.792960460000002</v>
          </cell>
          <cell r="G153">
            <v>7.3964802300000008</v>
          </cell>
          <cell r="CG153">
            <v>81.361282529999997</v>
          </cell>
          <cell r="CH153">
            <v>36.982401150000001</v>
          </cell>
        </row>
        <row r="154">
          <cell r="A154" t="str">
            <v>BIRF 4164</v>
          </cell>
          <cell r="B154">
            <v>10</v>
          </cell>
          <cell r="C154">
            <v>10</v>
          </cell>
          <cell r="D154">
            <v>10</v>
          </cell>
          <cell r="E154">
            <v>10</v>
          </cell>
          <cell r="F154">
            <v>10</v>
          </cell>
          <cell r="G154">
            <v>10</v>
          </cell>
          <cell r="CG154">
            <v>60</v>
          </cell>
          <cell r="CH154">
            <v>30</v>
          </cell>
        </row>
        <row r="155">
          <cell r="A155" t="str">
            <v>BIRF 4168</v>
          </cell>
          <cell r="B155">
            <v>1.4981228600000001</v>
          </cell>
          <cell r="C155">
            <v>1.4981228600000001</v>
          </cell>
          <cell r="D155">
            <v>1.4981228600000001</v>
          </cell>
          <cell r="E155">
            <v>1.4981228600000001</v>
          </cell>
          <cell r="F155">
            <v>1.4981228600000001</v>
          </cell>
          <cell r="G155">
            <v>0.74906649999999997</v>
          </cell>
          <cell r="CG155">
            <v>8.2396808000000004</v>
          </cell>
          <cell r="CH155">
            <v>3.7453122200000002</v>
          </cell>
        </row>
        <row r="156">
          <cell r="A156" t="str">
            <v>BIRF 4195</v>
          </cell>
          <cell r="B156">
            <v>19.995560000000001</v>
          </cell>
          <cell r="C156">
            <v>19.995560000000001</v>
          </cell>
          <cell r="D156">
            <v>19.995560000000001</v>
          </cell>
          <cell r="E156">
            <v>19.995560000000001</v>
          </cell>
          <cell r="F156">
            <v>19.995560000000001</v>
          </cell>
          <cell r="G156">
            <v>20.039960000000001</v>
          </cell>
          <cell r="CG156">
            <v>120.01776000000001</v>
          </cell>
          <cell r="CH156">
            <v>60.031080000000003</v>
          </cell>
        </row>
        <row r="157">
          <cell r="A157" t="str">
            <v>BIRF 4212</v>
          </cell>
          <cell r="B157">
            <v>5.0815786599999999</v>
          </cell>
          <cell r="C157">
            <v>5.0815786599999999</v>
          </cell>
          <cell r="D157">
            <v>5.0815786599999999</v>
          </cell>
          <cell r="E157">
            <v>5.0815786599999999</v>
          </cell>
          <cell r="F157">
            <v>5.0815786599999999</v>
          </cell>
          <cell r="G157">
            <v>5.0815786599999999</v>
          </cell>
          <cell r="CG157">
            <v>30.489471959999996</v>
          </cell>
          <cell r="CH157">
            <v>15.24473598</v>
          </cell>
        </row>
        <row r="158">
          <cell r="A158" t="str">
            <v>BIRF 4218</v>
          </cell>
          <cell r="B158">
            <v>4.9997999999999996</v>
          </cell>
          <cell r="C158">
            <v>4.9997999999999996</v>
          </cell>
          <cell r="D158">
            <v>4.9997999999999996</v>
          </cell>
          <cell r="E158">
            <v>4.9997999999999996</v>
          </cell>
          <cell r="F158">
            <v>4.9997999999999996</v>
          </cell>
          <cell r="G158">
            <v>5.0017999999999994</v>
          </cell>
          <cell r="CG158">
            <v>30.000799999999998</v>
          </cell>
          <cell r="CH158">
            <v>15.001399999999999</v>
          </cell>
        </row>
        <row r="159">
          <cell r="A159" t="str">
            <v>BIRF 4219</v>
          </cell>
          <cell r="B159">
            <v>7.5</v>
          </cell>
          <cell r="C159">
            <v>7.5</v>
          </cell>
          <cell r="D159">
            <v>7.5</v>
          </cell>
          <cell r="E159">
            <v>7.5</v>
          </cell>
          <cell r="F159">
            <v>7.5</v>
          </cell>
          <cell r="G159">
            <v>7.5</v>
          </cell>
          <cell r="CG159">
            <v>45</v>
          </cell>
          <cell r="CH159">
            <v>22.5</v>
          </cell>
        </row>
        <row r="160">
          <cell r="A160" t="str">
            <v>BIRF 4220</v>
          </cell>
          <cell r="B160">
            <v>3.4998</v>
          </cell>
          <cell r="C160">
            <v>3.4998</v>
          </cell>
          <cell r="D160">
            <v>3.4998</v>
          </cell>
          <cell r="E160">
            <v>3.4998</v>
          </cell>
          <cell r="F160">
            <v>3.4998</v>
          </cell>
          <cell r="G160">
            <v>3.5018000000000002</v>
          </cell>
          <cell r="CG160">
            <v>21.000799999999998</v>
          </cell>
          <cell r="CH160">
            <v>10.5014</v>
          </cell>
        </row>
        <row r="161">
          <cell r="A161" t="str">
            <v>BIRF 4221</v>
          </cell>
          <cell r="B161">
            <v>10</v>
          </cell>
          <cell r="C161">
            <v>10</v>
          </cell>
          <cell r="D161">
            <v>10</v>
          </cell>
          <cell r="E161">
            <v>10</v>
          </cell>
          <cell r="F161">
            <v>10</v>
          </cell>
          <cell r="G161">
            <v>10</v>
          </cell>
          <cell r="CG161">
            <v>60</v>
          </cell>
          <cell r="CH161">
            <v>30</v>
          </cell>
        </row>
        <row r="162">
          <cell r="A162" t="str">
            <v>BIRF 4273</v>
          </cell>
          <cell r="B162">
            <v>3.6312000000000002</v>
          </cell>
          <cell r="C162">
            <v>3.6312000000000002</v>
          </cell>
          <cell r="D162">
            <v>3.6312000000000002</v>
          </cell>
          <cell r="E162">
            <v>3.6312000000000002</v>
          </cell>
          <cell r="F162">
            <v>3.6312000000000002</v>
          </cell>
          <cell r="G162">
            <v>3.6312000000000002</v>
          </cell>
          <cell r="H162">
            <v>1.8169171499999999</v>
          </cell>
          <cell r="CG162">
            <v>23.60411715</v>
          </cell>
          <cell r="CH162">
            <v>12.710517150000001</v>
          </cell>
        </row>
        <row r="163">
          <cell r="A163" t="str">
            <v>BIRF 4281</v>
          </cell>
          <cell r="B163">
            <v>0.5998</v>
          </cell>
          <cell r="C163">
            <v>0.5998</v>
          </cell>
          <cell r="D163">
            <v>0.5998</v>
          </cell>
          <cell r="E163">
            <v>0.5998</v>
          </cell>
          <cell r="F163">
            <v>0.5998</v>
          </cell>
          <cell r="G163">
            <v>0.5998</v>
          </cell>
          <cell r="H163">
            <v>0.3019</v>
          </cell>
          <cell r="CG163">
            <v>3.9007000000000001</v>
          </cell>
          <cell r="CH163">
            <v>2.1012999999999997</v>
          </cell>
        </row>
        <row r="164">
          <cell r="A164" t="str">
            <v>BIRF 4282</v>
          </cell>
          <cell r="B164">
            <v>2.7362000000000002</v>
          </cell>
          <cell r="C164">
            <v>2.7362000000000002</v>
          </cell>
          <cell r="D164">
            <v>2.7362000000000002</v>
          </cell>
          <cell r="E164">
            <v>2.7362000000000002</v>
          </cell>
          <cell r="F164">
            <v>2.7362000000000002</v>
          </cell>
          <cell r="G164">
            <v>2.7362000000000002</v>
          </cell>
          <cell r="H164">
            <v>1.3697546100000002</v>
          </cell>
          <cell r="CG164">
            <v>17.786954610000002</v>
          </cell>
          <cell r="CH164">
            <v>9.5783546100000017</v>
          </cell>
        </row>
        <row r="165">
          <cell r="A165" t="str">
            <v>BIRF 4295</v>
          </cell>
          <cell r="B165">
            <v>41.514380000000003</v>
          </cell>
          <cell r="C165">
            <v>41.514380000000003</v>
          </cell>
          <cell r="D165">
            <v>41.514380000000003</v>
          </cell>
          <cell r="E165">
            <v>41.514380000000003</v>
          </cell>
          <cell r="F165">
            <v>41.514380000000003</v>
          </cell>
          <cell r="G165">
            <v>41.514380000000003</v>
          </cell>
          <cell r="H165">
            <v>20.757190000000001</v>
          </cell>
          <cell r="CG165">
            <v>269.84347000000002</v>
          </cell>
          <cell r="CH165">
            <v>145.30033</v>
          </cell>
        </row>
        <row r="166">
          <cell r="A166" t="str">
            <v>BIRF 4313</v>
          </cell>
          <cell r="B166">
            <v>11.8512</v>
          </cell>
          <cell r="C166">
            <v>11.8512</v>
          </cell>
          <cell r="D166">
            <v>11.8512</v>
          </cell>
          <cell r="E166">
            <v>11.8512</v>
          </cell>
          <cell r="F166">
            <v>11.8512</v>
          </cell>
          <cell r="G166">
            <v>11.8512</v>
          </cell>
          <cell r="H166">
            <v>5.9260550399999996</v>
          </cell>
          <cell r="CG166">
            <v>77.03325504</v>
          </cell>
          <cell r="CH166">
            <v>41.479655040000004</v>
          </cell>
        </row>
        <row r="167">
          <cell r="A167" t="str">
            <v>BIRF 4314</v>
          </cell>
          <cell r="B167">
            <v>0.33942165999999996</v>
          </cell>
          <cell r="C167">
            <v>0.33942165999999996</v>
          </cell>
          <cell r="D167">
            <v>0.33942165999999996</v>
          </cell>
          <cell r="E167">
            <v>0.33942165999999996</v>
          </cell>
          <cell r="F167">
            <v>0.33942165999999996</v>
          </cell>
          <cell r="G167">
            <v>0.33942165999999996</v>
          </cell>
          <cell r="H167">
            <v>0.17029633</v>
          </cell>
          <cell r="CG167">
            <v>2.2068262899999995</v>
          </cell>
          <cell r="CH167">
            <v>1.1885613099999999</v>
          </cell>
        </row>
        <row r="168">
          <cell r="A168" t="str">
            <v>BIRF 4366</v>
          </cell>
          <cell r="B168">
            <v>28.4</v>
          </cell>
          <cell r="C168">
            <v>28.4</v>
          </cell>
          <cell r="D168">
            <v>28.4</v>
          </cell>
          <cell r="E168">
            <v>28.4</v>
          </cell>
          <cell r="F168">
            <v>28.4</v>
          </cell>
          <cell r="G168">
            <v>28.4</v>
          </cell>
          <cell r="H168">
            <v>28.4</v>
          </cell>
          <cell r="CG168">
            <v>198.8</v>
          </cell>
          <cell r="CH168">
            <v>113.6</v>
          </cell>
        </row>
        <row r="169">
          <cell r="A169" t="str">
            <v>BIRF 4398</v>
          </cell>
          <cell r="B169">
            <v>6.6834314300000006</v>
          </cell>
          <cell r="C169">
            <v>7.0776657600000004</v>
          </cell>
          <cell r="D169">
            <v>7.4997283899999996</v>
          </cell>
          <cell r="E169">
            <v>7.9496193299999991</v>
          </cell>
          <cell r="F169">
            <v>8.4227005300000002</v>
          </cell>
          <cell r="G169">
            <v>8.93288613</v>
          </cell>
          <cell r="H169">
            <v>9.4616239499999999</v>
          </cell>
          <cell r="CG169">
            <v>56.027655519999996</v>
          </cell>
          <cell r="CH169">
            <v>34.766829939999994</v>
          </cell>
        </row>
        <row r="170">
          <cell r="A170" t="str">
            <v>BIRF 4405-1</v>
          </cell>
          <cell r="B170">
            <v>62.5</v>
          </cell>
          <cell r="CG170">
            <v>62.5</v>
          </cell>
          <cell r="CH170">
            <v>0</v>
          </cell>
        </row>
        <row r="171">
          <cell r="A171" t="str">
            <v>BIRF 4423</v>
          </cell>
          <cell r="B171">
            <v>0.89258633999999992</v>
          </cell>
          <cell r="C171">
            <v>0.89258633999999992</v>
          </cell>
          <cell r="D171">
            <v>0.89258633999999992</v>
          </cell>
          <cell r="E171">
            <v>0.89258633999999992</v>
          </cell>
          <cell r="F171">
            <v>0.89258633999999992</v>
          </cell>
          <cell r="G171">
            <v>0.89258633999999992</v>
          </cell>
          <cell r="H171">
            <v>0.89258633999999992</v>
          </cell>
          <cell r="I171">
            <v>0.44717691999999998</v>
          </cell>
          <cell r="CG171">
            <v>6.6952812999999995</v>
          </cell>
          <cell r="CH171">
            <v>4.0175222799999997</v>
          </cell>
        </row>
        <row r="172">
          <cell r="A172" t="str">
            <v>BIRF 4454</v>
          </cell>
          <cell r="B172">
            <v>3.2492099999999996E-2</v>
          </cell>
          <cell r="C172">
            <v>3.2492099999999996E-2</v>
          </cell>
          <cell r="D172">
            <v>3.2492099999999996E-2</v>
          </cell>
          <cell r="E172">
            <v>3.2492099999999996E-2</v>
          </cell>
          <cell r="F172">
            <v>3.2492099999999996E-2</v>
          </cell>
          <cell r="G172">
            <v>3.2492099999999996E-2</v>
          </cell>
          <cell r="H172">
            <v>3.2492099999999996E-2</v>
          </cell>
          <cell r="I172">
            <v>1.6246049999999998E-2</v>
          </cell>
          <cell r="CG172">
            <v>0.24369074999999996</v>
          </cell>
          <cell r="CH172">
            <v>0.14621445</v>
          </cell>
        </row>
        <row r="173">
          <cell r="A173" t="str">
            <v>BIRF 4459</v>
          </cell>
          <cell r="B173">
            <v>1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0.5</v>
          </cell>
          <cell r="CG173">
            <v>7.5</v>
          </cell>
          <cell r="CH173">
            <v>4.5</v>
          </cell>
        </row>
        <row r="174">
          <cell r="A174" t="str">
            <v>BIRF 4472</v>
          </cell>
          <cell r="B174">
            <v>3.65E-3</v>
          </cell>
          <cell r="C174">
            <v>3.9500000000000004E-3</v>
          </cell>
          <cell r="D174">
            <v>4.15E-3</v>
          </cell>
          <cell r="E174">
            <v>4.3499999999999997E-3</v>
          </cell>
          <cell r="F174">
            <v>4.5500000000000002E-3</v>
          </cell>
          <cell r="G174">
            <v>4.8500000000000001E-3</v>
          </cell>
          <cell r="H174">
            <v>5.0500000000000007E-3</v>
          </cell>
          <cell r="I174">
            <v>2.8E-3</v>
          </cell>
          <cell r="CG174">
            <v>3.3349999999999998E-2</v>
          </cell>
          <cell r="CH174">
            <v>2.1600000000000001E-2</v>
          </cell>
        </row>
        <row r="175">
          <cell r="A175" t="str">
            <v>BIRF 4484</v>
          </cell>
          <cell r="B175">
            <v>1.0269571399999999</v>
          </cell>
          <cell r="C175">
            <v>1.0269571399999999</v>
          </cell>
          <cell r="D175">
            <v>1.0269571399999999</v>
          </cell>
          <cell r="E175">
            <v>1.0269571399999999</v>
          </cell>
          <cell r="F175">
            <v>1.0269571399999999</v>
          </cell>
          <cell r="G175">
            <v>1.0269571399999999</v>
          </cell>
          <cell r="H175">
            <v>1.0269571399999999</v>
          </cell>
          <cell r="I175">
            <v>1.0269571399999999</v>
          </cell>
          <cell r="CG175">
            <v>8.2156571200000013</v>
          </cell>
          <cell r="CH175">
            <v>5.1347857000000001</v>
          </cell>
        </row>
        <row r="176">
          <cell r="A176" t="str">
            <v>BIRF 4516</v>
          </cell>
          <cell r="B176">
            <v>4.5520978200000002</v>
          </cell>
          <cell r="C176">
            <v>4.5520978200000002</v>
          </cell>
          <cell r="D176">
            <v>4.5520978200000002</v>
          </cell>
          <cell r="E176">
            <v>4.5520978200000002</v>
          </cell>
          <cell r="F176">
            <v>4.5520978200000002</v>
          </cell>
          <cell r="G176">
            <v>4.5520978200000002</v>
          </cell>
          <cell r="H176">
            <v>4.5520978200000002</v>
          </cell>
          <cell r="I176">
            <v>4.5520978200000002</v>
          </cell>
          <cell r="CG176">
            <v>36.416782560000001</v>
          </cell>
          <cell r="CH176">
            <v>22.760489100000001</v>
          </cell>
        </row>
        <row r="177">
          <cell r="A177" t="str">
            <v>BIRF 4578</v>
          </cell>
          <cell r="B177">
            <v>4.5699999800000004</v>
          </cell>
          <cell r="C177">
            <v>4.5699999800000004</v>
          </cell>
          <cell r="D177">
            <v>4.5699999800000004</v>
          </cell>
          <cell r="E177">
            <v>4.5699999800000004</v>
          </cell>
          <cell r="F177">
            <v>4.5699999800000004</v>
          </cell>
          <cell r="G177">
            <v>4.5699999800000004</v>
          </cell>
          <cell r="H177">
            <v>4.5699999800000004</v>
          </cell>
          <cell r="I177">
            <v>4.5699999800000004</v>
          </cell>
          <cell r="J177">
            <v>4.5699999800000004</v>
          </cell>
          <cell r="CG177">
            <v>41.129999819999995</v>
          </cell>
          <cell r="CH177">
            <v>27.419999879999999</v>
          </cell>
        </row>
        <row r="178">
          <cell r="A178" t="str">
            <v>BIRF 4580</v>
          </cell>
          <cell r="B178">
            <v>0.22810442</v>
          </cell>
          <cell r="C178">
            <v>0.22810442</v>
          </cell>
          <cell r="D178">
            <v>0.22810442</v>
          </cell>
          <cell r="E178">
            <v>0.22810442</v>
          </cell>
          <cell r="F178">
            <v>0.22810442</v>
          </cell>
          <cell r="G178">
            <v>0.22810442</v>
          </cell>
          <cell r="H178">
            <v>0.22810442</v>
          </cell>
          <cell r="I178">
            <v>0.22810442</v>
          </cell>
          <cell r="J178">
            <v>0.11405221</v>
          </cell>
          <cell r="CG178">
            <v>1.9388875700000001</v>
          </cell>
          <cell r="CH178">
            <v>1.2545743100000002</v>
          </cell>
        </row>
        <row r="179">
          <cell r="A179" t="str">
            <v>BIRF 4585</v>
          </cell>
          <cell r="B179">
            <v>22.799999979999999</v>
          </cell>
          <cell r="C179">
            <v>22.799999979999999</v>
          </cell>
          <cell r="D179">
            <v>22.799999979999999</v>
          </cell>
          <cell r="E179">
            <v>22.799999979999999</v>
          </cell>
          <cell r="F179">
            <v>22.799999979999999</v>
          </cell>
          <cell r="G179">
            <v>22.799999979999999</v>
          </cell>
          <cell r="H179">
            <v>22.799999979999999</v>
          </cell>
          <cell r="I179">
            <v>22.799999979999999</v>
          </cell>
          <cell r="J179">
            <v>22.799999979999999</v>
          </cell>
          <cell r="CG179">
            <v>205.19999981999999</v>
          </cell>
          <cell r="CH179">
            <v>136.79999988</v>
          </cell>
        </row>
        <row r="180">
          <cell r="A180" t="str">
            <v>BIRF 4586</v>
          </cell>
          <cell r="B180">
            <v>4.5953461600000001</v>
          </cell>
          <cell r="C180">
            <v>4.5953461600000001</v>
          </cell>
          <cell r="D180">
            <v>4.5953461600000001</v>
          </cell>
          <cell r="E180">
            <v>4.5953461600000001</v>
          </cell>
          <cell r="F180">
            <v>4.5953461600000001</v>
          </cell>
          <cell r="G180">
            <v>4.5953461600000001</v>
          </cell>
          <cell r="H180">
            <v>4.5953461600000001</v>
          </cell>
          <cell r="I180">
            <v>4.5953461600000001</v>
          </cell>
          <cell r="J180">
            <v>4.5953461600000001</v>
          </cell>
          <cell r="CG180">
            <v>41.358115439999992</v>
          </cell>
          <cell r="CH180">
            <v>27.572076959999997</v>
          </cell>
        </row>
        <row r="181">
          <cell r="A181" t="str">
            <v>BIRF 4634</v>
          </cell>
          <cell r="B181">
            <v>20.32999998</v>
          </cell>
          <cell r="C181">
            <v>20.32999998</v>
          </cell>
          <cell r="D181">
            <v>20.32999998</v>
          </cell>
          <cell r="E181">
            <v>20.32999998</v>
          </cell>
          <cell r="F181">
            <v>20.32999998</v>
          </cell>
          <cell r="G181">
            <v>20.32999998</v>
          </cell>
          <cell r="H181">
            <v>20.32999998</v>
          </cell>
          <cell r="I181">
            <v>20.32999998</v>
          </cell>
          <cell r="J181">
            <v>20.32999998</v>
          </cell>
          <cell r="K181">
            <v>20.32999998</v>
          </cell>
          <cell r="CG181">
            <v>203.29999979999999</v>
          </cell>
          <cell r="CH181">
            <v>142.30999986</v>
          </cell>
        </row>
        <row r="182">
          <cell r="A182" t="str">
            <v>BIRF 4640</v>
          </cell>
          <cell r="B182">
            <v>0.30475064000000002</v>
          </cell>
          <cell r="C182">
            <v>0.30475064000000002</v>
          </cell>
          <cell r="D182">
            <v>0.30475064000000002</v>
          </cell>
          <cell r="E182">
            <v>0.30475064000000002</v>
          </cell>
          <cell r="F182">
            <v>0.30475064000000002</v>
          </cell>
          <cell r="G182">
            <v>0.30475064000000002</v>
          </cell>
          <cell r="H182">
            <v>0.30475064000000002</v>
          </cell>
          <cell r="I182">
            <v>0.30475064000000002</v>
          </cell>
          <cell r="J182">
            <v>0.30475064000000002</v>
          </cell>
          <cell r="K182">
            <v>0.15237532000000001</v>
          </cell>
          <cell r="CG182">
            <v>2.8951310800000001</v>
          </cell>
          <cell r="CH182">
            <v>1.98087916</v>
          </cell>
        </row>
        <row r="183">
          <cell r="A183" t="str">
            <v>BIRF 7075</v>
          </cell>
          <cell r="B183">
            <v>24</v>
          </cell>
          <cell r="C183">
            <v>24</v>
          </cell>
          <cell r="D183">
            <v>30.4</v>
          </cell>
          <cell r="E183">
            <v>30.4</v>
          </cell>
          <cell r="F183">
            <v>35.200000000000003</v>
          </cell>
          <cell r="G183">
            <v>35.200000000000003</v>
          </cell>
          <cell r="H183">
            <v>42.4</v>
          </cell>
          <cell r="I183">
            <v>42.4</v>
          </cell>
          <cell r="J183">
            <v>48</v>
          </cell>
          <cell r="K183">
            <v>48</v>
          </cell>
          <cell r="CG183">
            <v>360</v>
          </cell>
          <cell r="CH183">
            <v>281.60000000000002</v>
          </cell>
        </row>
        <row r="184">
          <cell r="A184" t="str">
            <v>BIRF 7157</v>
          </cell>
          <cell r="B184">
            <v>0</v>
          </cell>
          <cell r="C184">
            <v>49.8</v>
          </cell>
          <cell r="D184">
            <v>53.4</v>
          </cell>
          <cell r="E184">
            <v>57.18</v>
          </cell>
          <cell r="F184">
            <v>61.26</v>
          </cell>
          <cell r="G184">
            <v>65.58</v>
          </cell>
          <cell r="H184">
            <v>70.319999999999993</v>
          </cell>
          <cell r="I184">
            <v>75.3</v>
          </cell>
          <cell r="J184">
            <v>80.7</v>
          </cell>
          <cell r="K184">
            <v>86.46</v>
          </cell>
          <cell r="CG184">
            <v>600</v>
          </cell>
          <cell r="CH184">
            <v>496.79999999999995</v>
          </cell>
        </row>
        <row r="185">
          <cell r="A185" t="str">
            <v>BIRF 7171</v>
          </cell>
          <cell r="B185">
            <v>28.65</v>
          </cell>
          <cell r="C185">
            <v>30.7</v>
          </cell>
          <cell r="D185">
            <v>32.85</v>
          </cell>
          <cell r="E185">
            <v>35.200000000000003</v>
          </cell>
          <cell r="F185">
            <v>37.75</v>
          </cell>
          <cell r="G185">
            <v>40.4</v>
          </cell>
          <cell r="H185">
            <v>43.25</v>
          </cell>
          <cell r="I185">
            <v>46.4</v>
          </cell>
          <cell r="J185">
            <v>49.65</v>
          </cell>
          <cell r="K185">
            <v>53.2</v>
          </cell>
          <cell r="L185">
            <v>57</v>
          </cell>
          <cell r="M185">
            <v>31.35</v>
          </cell>
          <cell r="CG185">
            <v>486.4</v>
          </cell>
          <cell r="CH185">
            <v>394.20000000000005</v>
          </cell>
        </row>
        <row r="186">
          <cell r="A186" t="str">
            <v>BIRF 7199</v>
          </cell>
          <cell r="B186">
            <v>33.24</v>
          </cell>
          <cell r="C186">
            <v>35.58</v>
          </cell>
          <cell r="D186">
            <v>38.1</v>
          </cell>
          <cell r="E186">
            <v>40.799999999999997</v>
          </cell>
          <cell r="F186">
            <v>43.74</v>
          </cell>
          <cell r="G186">
            <v>46.86</v>
          </cell>
          <cell r="H186">
            <v>50.16</v>
          </cell>
          <cell r="I186">
            <v>53.76</v>
          </cell>
          <cell r="J186">
            <v>57.6</v>
          </cell>
          <cell r="K186">
            <v>61.68</v>
          </cell>
          <cell r="L186">
            <v>66.06</v>
          </cell>
          <cell r="M186">
            <v>72.42</v>
          </cell>
          <cell r="CG186">
            <v>600</v>
          </cell>
          <cell r="CH186">
            <v>493.08</v>
          </cell>
        </row>
        <row r="187">
          <cell r="A187" t="str">
            <v>BIRF 7242</v>
          </cell>
          <cell r="B187">
            <v>0</v>
          </cell>
          <cell r="C187">
            <v>0</v>
          </cell>
          <cell r="D187">
            <v>0</v>
          </cell>
          <cell r="E187">
            <v>2.68356788</v>
          </cell>
          <cell r="F187">
            <v>2.68356788</v>
          </cell>
          <cell r="G187">
            <v>2.68356788</v>
          </cell>
          <cell r="H187">
            <v>2.68356788</v>
          </cell>
          <cell r="I187">
            <v>2.68356788</v>
          </cell>
          <cell r="J187">
            <v>2.68356788</v>
          </cell>
          <cell r="K187">
            <v>2.68356788</v>
          </cell>
          <cell r="L187">
            <v>2.68356788</v>
          </cell>
          <cell r="M187">
            <v>2.6642616399999999</v>
          </cell>
          <cell r="CG187">
            <v>24.13280468</v>
          </cell>
          <cell r="CH187">
            <v>24.13280468</v>
          </cell>
        </row>
        <row r="188">
          <cell r="A188" t="str">
            <v>BIRF 7268</v>
          </cell>
          <cell r="B188">
            <v>0</v>
          </cell>
          <cell r="C188">
            <v>0</v>
          </cell>
          <cell r="D188">
            <v>0</v>
          </cell>
          <cell r="E188">
            <v>8.6956520000000009E-2</v>
          </cell>
          <cell r="F188">
            <v>8.6956520000000009E-2</v>
          </cell>
          <cell r="G188">
            <v>8.6956520000000009E-2</v>
          </cell>
          <cell r="H188">
            <v>8.6956520000000009E-2</v>
          </cell>
          <cell r="I188">
            <v>8.6956520000000009E-2</v>
          </cell>
          <cell r="J188">
            <v>8.6956520000000009E-2</v>
          </cell>
          <cell r="K188">
            <v>8.6956520000000009E-2</v>
          </cell>
          <cell r="L188">
            <v>8.6956520000000009E-2</v>
          </cell>
          <cell r="M188">
            <v>8.6956520000000009E-2</v>
          </cell>
          <cell r="N188">
            <v>8.6956520000000009E-2</v>
          </cell>
          <cell r="O188">
            <v>8.6956520000000009E-2</v>
          </cell>
          <cell r="P188">
            <v>4.3478260000000005E-2</v>
          </cell>
          <cell r="CG188">
            <v>0.9999999799999999</v>
          </cell>
          <cell r="CH188">
            <v>0.9999999799999999</v>
          </cell>
        </row>
        <row r="189">
          <cell r="A189" t="str">
            <v>BIRF 7295</v>
          </cell>
          <cell r="B189">
            <v>0</v>
          </cell>
          <cell r="C189">
            <v>0</v>
          </cell>
          <cell r="D189">
            <v>0.70584891000000005</v>
          </cell>
          <cell r="E189">
            <v>1.4116978200000001</v>
          </cell>
          <cell r="F189">
            <v>1.4116978200000001</v>
          </cell>
          <cell r="G189">
            <v>1.4116978200000001</v>
          </cell>
          <cell r="H189">
            <v>1.4116978200000001</v>
          </cell>
          <cell r="I189">
            <v>1.4116978200000001</v>
          </cell>
          <cell r="J189">
            <v>1.4116978200000001</v>
          </cell>
          <cell r="K189">
            <v>1.4116978200000001</v>
          </cell>
          <cell r="L189">
            <v>1.4116978200000001</v>
          </cell>
          <cell r="M189">
            <v>1.4116978200000001</v>
          </cell>
          <cell r="N189">
            <v>0.70584891000000005</v>
          </cell>
          <cell r="CG189">
            <v>14.116978200000004</v>
          </cell>
          <cell r="CH189">
            <v>13.411129290000003</v>
          </cell>
        </row>
        <row r="190">
          <cell r="A190" t="str">
            <v>BNA/ANDE</v>
          </cell>
          <cell r="Y190">
            <v>60.464159700000003</v>
          </cell>
          <cell r="CG190">
            <v>60.464159700000003</v>
          </cell>
          <cell r="CH190">
            <v>60.464159700000003</v>
          </cell>
        </row>
        <row r="191">
          <cell r="A191" t="str">
            <v>BNA/NASA</v>
          </cell>
          <cell r="B191">
            <v>17.352874</v>
          </cell>
          <cell r="CG191">
            <v>17.352874</v>
          </cell>
          <cell r="CH191">
            <v>0</v>
          </cell>
        </row>
        <row r="192">
          <cell r="A192" t="str">
            <v>BNA/PROVLP</v>
          </cell>
          <cell r="B192">
            <v>1.55024107585204</v>
          </cell>
          <cell r="CG192">
            <v>1.55024107585204</v>
          </cell>
          <cell r="CH192">
            <v>0</v>
          </cell>
        </row>
        <row r="193">
          <cell r="A193" t="str">
            <v>BNA/SALUD</v>
          </cell>
          <cell r="B193">
            <v>12.31220188496432</v>
          </cell>
          <cell r="C193">
            <v>6.1559988989694361</v>
          </cell>
          <cell r="CG193">
            <v>18.468200783933757</v>
          </cell>
          <cell r="CH193">
            <v>0</v>
          </cell>
        </row>
        <row r="194">
          <cell r="A194" t="str">
            <v>BNA/TESORO/BCO</v>
          </cell>
          <cell r="B194">
            <v>0.15861886725975519</v>
          </cell>
          <cell r="C194">
            <v>0.1585502510349687</v>
          </cell>
          <cell r="CG194">
            <v>0.31716911829472388</v>
          </cell>
          <cell r="CH194">
            <v>0</v>
          </cell>
        </row>
        <row r="195">
          <cell r="A195" t="str">
            <v>BNLH/PROVMI</v>
          </cell>
          <cell r="B195">
            <v>0.65</v>
          </cell>
          <cell r="C195">
            <v>0.32500000000000001</v>
          </cell>
          <cell r="CG195">
            <v>0.97499999999999998</v>
          </cell>
          <cell r="CH195">
            <v>0</v>
          </cell>
        </row>
        <row r="196">
          <cell r="A196" t="str">
            <v>BODEN 2007 - II</v>
          </cell>
          <cell r="B196">
            <v>57.274916736589795</v>
          </cell>
          <cell r="CG196">
            <v>57.274916736589795</v>
          </cell>
          <cell r="CH196">
            <v>0</v>
          </cell>
        </row>
        <row r="197">
          <cell r="A197" t="str">
            <v>BODEN 2012 - II</v>
          </cell>
          <cell r="B197">
            <v>91.961599759999999</v>
          </cell>
          <cell r="C197">
            <v>45.980799879999999</v>
          </cell>
          <cell r="D197">
            <v>45.980799879999999</v>
          </cell>
          <cell r="E197">
            <v>45.980799879999999</v>
          </cell>
          <cell r="F197">
            <v>45.980799879999999</v>
          </cell>
          <cell r="G197">
            <v>45.980799879999999</v>
          </cell>
          <cell r="CG197">
            <v>321.86559915999999</v>
          </cell>
          <cell r="CH197">
            <v>137.94239963999999</v>
          </cell>
        </row>
        <row r="198">
          <cell r="A198" t="str">
            <v>BODEN 2014 ($+CER)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700.55282164304606</v>
          </cell>
          <cell r="G198">
            <v>700.55282164304606</v>
          </cell>
          <cell r="H198">
            <v>700.55282164304606</v>
          </cell>
          <cell r="I198">
            <v>700.55282164304606</v>
          </cell>
          <cell r="CG198">
            <v>2802.2112865721842</v>
          </cell>
          <cell r="CH198">
            <v>2802.2112865721842</v>
          </cell>
        </row>
        <row r="199">
          <cell r="A199" t="str">
            <v>BOGAR</v>
          </cell>
          <cell r="B199">
            <v>544.94692308265076</v>
          </cell>
          <cell r="C199">
            <v>544.94692308265076</v>
          </cell>
          <cell r="D199">
            <v>544.94692308265076</v>
          </cell>
          <cell r="E199">
            <v>772.00814132013045</v>
          </cell>
          <cell r="F199">
            <v>817.42038496762621</v>
          </cell>
          <cell r="G199">
            <v>817.42038496762621</v>
          </cell>
          <cell r="H199">
            <v>817.42038496762621</v>
          </cell>
          <cell r="I199">
            <v>1248.8366993267334</v>
          </cell>
          <cell r="J199">
            <v>1335.1199621985547</v>
          </cell>
          <cell r="K199">
            <v>1335.1199621985547</v>
          </cell>
          <cell r="L199">
            <v>1335.1199621985547</v>
          </cell>
          <cell r="M199">
            <v>240.68489114615693</v>
          </cell>
          <cell r="CG199">
            <v>10353.991542539514</v>
          </cell>
          <cell r="CH199">
            <v>8719.1507732915616</v>
          </cell>
        </row>
        <row r="200">
          <cell r="A200" t="str">
            <v>BONOS/PROVSJ</v>
          </cell>
          <cell r="B200">
            <v>7.6175639259664401</v>
          </cell>
          <cell r="C200">
            <v>7.6175639259664401</v>
          </cell>
          <cell r="D200">
            <v>7.6175639259664401</v>
          </cell>
          <cell r="CG200">
            <v>22.85269177789932</v>
          </cell>
          <cell r="CH200">
            <v>0</v>
          </cell>
        </row>
        <row r="201">
          <cell r="A201" t="str">
            <v>BP06/B450-Fid1</v>
          </cell>
          <cell r="B201">
            <v>4.0092441715612902E-2</v>
          </cell>
          <cell r="CG201">
            <v>4.0092441715612902E-2</v>
          </cell>
          <cell r="CH201">
            <v>0</v>
          </cell>
        </row>
        <row r="202">
          <cell r="A202" t="str">
            <v>BP07/B450</v>
          </cell>
          <cell r="B202">
            <v>4.3393767916309903E-2</v>
          </cell>
          <cell r="CG202">
            <v>4.3393767916309903E-2</v>
          </cell>
          <cell r="CH202">
            <v>0</v>
          </cell>
        </row>
        <row r="203">
          <cell r="A203" t="str">
            <v>BRA/TESORO</v>
          </cell>
          <cell r="B203">
            <v>0.24506327999999999</v>
          </cell>
          <cell r="CG203">
            <v>0.24506327999999999</v>
          </cell>
          <cell r="CH203">
            <v>0</v>
          </cell>
        </row>
        <row r="204">
          <cell r="A204" t="str">
            <v>BRA/YACYRETA</v>
          </cell>
          <cell r="B204">
            <v>8.5504689999999994E-2</v>
          </cell>
          <cell r="CG204">
            <v>8.5504689999999994E-2</v>
          </cell>
          <cell r="CH204">
            <v>0</v>
          </cell>
        </row>
        <row r="205">
          <cell r="A205" t="str">
            <v>BT 2089</v>
          </cell>
          <cell r="E205">
            <v>3.0290848281786897</v>
          </cell>
          <cell r="F205">
            <v>3.0290848281786897</v>
          </cell>
          <cell r="G205">
            <v>3.0290848281786897</v>
          </cell>
          <cell r="H205">
            <v>3.0290848281786897</v>
          </cell>
          <cell r="I205">
            <v>3.0290848281786897</v>
          </cell>
          <cell r="J205">
            <v>3.0290848281786897</v>
          </cell>
          <cell r="K205">
            <v>3.0290848281786897</v>
          </cell>
          <cell r="L205">
            <v>3.0290848281786897</v>
          </cell>
          <cell r="M205">
            <v>3.0290848281786897</v>
          </cell>
          <cell r="N205">
            <v>3.0290848281786897</v>
          </cell>
          <cell r="O205">
            <v>3.0290848281786897</v>
          </cell>
          <cell r="P205">
            <v>3.0290848281786897</v>
          </cell>
          <cell r="Q205">
            <v>3.0290848281786897</v>
          </cell>
          <cell r="R205">
            <v>3.0290848281786897</v>
          </cell>
          <cell r="S205">
            <v>3.0290848281786897</v>
          </cell>
          <cell r="T205">
            <v>3.0290848281786897</v>
          </cell>
          <cell r="U205">
            <v>3.0290848281786897</v>
          </cell>
          <cell r="V205">
            <v>3.0290848281786897</v>
          </cell>
          <cell r="W205">
            <v>3.0290848281786897</v>
          </cell>
          <cell r="X205">
            <v>3.0290848281786897</v>
          </cell>
          <cell r="Y205">
            <v>3.0290848281786897</v>
          </cell>
          <cell r="Z205">
            <v>3.0290848281786897</v>
          </cell>
          <cell r="AA205">
            <v>3.0290848281786897</v>
          </cell>
          <cell r="AB205">
            <v>3.0290848281786897</v>
          </cell>
          <cell r="AC205">
            <v>3.0290848281786897</v>
          </cell>
          <cell r="AD205">
            <v>3.0290848281786897</v>
          </cell>
          <cell r="AE205">
            <v>3.0290848281786897</v>
          </cell>
          <cell r="AF205">
            <v>3.0290848281786897</v>
          </cell>
          <cell r="AG205">
            <v>3.0290848281786897</v>
          </cell>
          <cell r="AH205">
            <v>3.0290848281786897</v>
          </cell>
          <cell r="AI205">
            <v>3.0290848281786897</v>
          </cell>
          <cell r="AJ205">
            <v>3.0290848281786897</v>
          </cell>
          <cell r="AK205">
            <v>3.0290848281786897</v>
          </cell>
          <cell r="AL205">
            <v>3.0290848281786897</v>
          </cell>
          <cell r="AM205">
            <v>3.0290848281786897</v>
          </cell>
          <cell r="AN205">
            <v>3.0290848281786897</v>
          </cell>
          <cell r="AO205">
            <v>3.0290848281786897</v>
          </cell>
          <cell r="AP205">
            <v>3.0290848281786897</v>
          </cell>
          <cell r="AQ205">
            <v>3.0290848281786897</v>
          </cell>
          <cell r="AR205">
            <v>3.0290848281786897</v>
          </cell>
          <cell r="AS205">
            <v>3.0290848281786897</v>
          </cell>
          <cell r="AT205">
            <v>3.0290848281786897</v>
          </cell>
          <cell r="AU205">
            <v>3.0290848281786897</v>
          </cell>
          <cell r="AV205">
            <v>3.0290848281786897</v>
          </cell>
          <cell r="AW205">
            <v>3.0290848281786897</v>
          </cell>
          <cell r="AX205">
            <v>3.0290848281786897</v>
          </cell>
          <cell r="AY205">
            <v>3.0290848281786897</v>
          </cell>
          <cell r="AZ205">
            <v>3.0290848281786897</v>
          </cell>
          <cell r="BA205">
            <v>3.0290848281786897</v>
          </cell>
          <cell r="BB205">
            <v>3.0290848281786897</v>
          </cell>
          <cell r="BC205">
            <v>3.0290848281786897</v>
          </cell>
          <cell r="BD205">
            <v>3.0290848281786897</v>
          </cell>
          <cell r="BE205">
            <v>3.0290848281786897</v>
          </cell>
          <cell r="BF205">
            <v>3.0290848281786897</v>
          </cell>
          <cell r="BG205">
            <v>3.0290848281786897</v>
          </cell>
          <cell r="BH205">
            <v>3.0290848281786897</v>
          </cell>
          <cell r="BI205">
            <v>3.0290848281786897</v>
          </cell>
          <cell r="BJ205">
            <v>3.0290848281786897</v>
          </cell>
          <cell r="BK205">
            <v>3.0290848281786897</v>
          </cell>
          <cell r="BL205">
            <v>3.0290848281786897</v>
          </cell>
          <cell r="BM205">
            <v>3.0290848281786897</v>
          </cell>
          <cell r="BN205">
            <v>3.0290848281786897</v>
          </cell>
          <cell r="BO205">
            <v>3.0290848281786897</v>
          </cell>
          <cell r="BP205">
            <v>3.0290848281786897</v>
          </cell>
          <cell r="BQ205">
            <v>3.0290848281786897</v>
          </cell>
          <cell r="BR205">
            <v>3.0290848281786897</v>
          </cell>
          <cell r="BS205">
            <v>3.0290848281786897</v>
          </cell>
          <cell r="BT205">
            <v>3.0290848281786897</v>
          </cell>
          <cell r="BU205">
            <v>3.0290848281786897</v>
          </cell>
          <cell r="BV205">
            <v>3.0290848281786897</v>
          </cell>
          <cell r="BW205">
            <v>3.0290848281786897</v>
          </cell>
          <cell r="BX205">
            <v>3.0290848281786897</v>
          </cell>
          <cell r="BY205">
            <v>3.0290848281786897</v>
          </cell>
          <cell r="BZ205">
            <v>3.0290848281786897</v>
          </cell>
          <cell r="CA205">
            <v>3.0290848281786897</v>
          </cell>
          <cell r="CB205">
            <v>3.0290848281786897</v>
          </cell>
          <cell r="CC205">
            <v>3.0290848281786897</v>
          </cell>
          <cell r="CD205">
            <v>3.0290848281786897</v>
          </cell>
          <cell r="CE205">
            <v>3.0290848281786897</v>
          </cell>
          <cell r="CF205">
            <v>63.610781408934699</v>
          </cell>
          <cell r="CG205">
            <v>302.90848283505159</v>
          </cell>
          <cell r="CH205">
            <v>302.90848283505159</v>
          </cell>
        </row>
        <row r="206">
          <cell r="A206" t="str">
            <v>CAF I</v>
          </cell>
          <cell r="B206">
            <v>2.3943571400000003</v>
          </cell>
          <cell r="C206">
            <v>4.7887142800000007</v>
          </cell>
          <cell r="D206">
            <v>4.7887142800000007</v>
          </cell>
          <cell r="E206">
            <v>4.7887142800000007</v>
          </cell>
          <cell r="F206">
            <v>4.7887142800000007</v>
          </cell>
          <cell r="G206">
            <v>4.7887142800000007</v>
          </cell>
          <cell r="H206">
            <v>4.7887142800000007</v>
          </cell>
          <cell r="I206">
            <v>2.3943571499999998</v>
          </cell>
          <cell r="CG206">
            <v>33.520999970000005</v>
          </cell>
          <cell r="CH206">
            <v>21.549214270000004</v>
          </cell>
        </row>
        <row r="207">
          <cell r="A207" t="str">
            <v>CITILA/RELEXT</v>
          </cell>
          <cell r="B207">
            <v>4.8211480000000008E-2</v>
          </cell>
          <cell r="C207">
            <v>5.1372889999999997E-2</v>
          </cell>
          <cell r="D207">
            <v>5.5298440000000004E-2</v>
          </cell>
          <cell r="E207">
            <v>5.923374E-2</v>
          </cell>
          <cell r="F207">
            <v>6.3449130000000006E-2</v>
          </cell>
          <cell r="G207">
            <v>6.7741109999999993E-2</v>
          </cell>
          <cell r="H207">
            <v>7.2785280000000008E-2</v>
          </cell>
          <cell r="I207">
            <v>7.7965080000000006E-2</v>
          </cell>
          <cell r="J207">
            <v>8.3513470000000006E-2</v>
          </cell>
          <cell r="K207">
            <v>8.9294119999999991E-2</v>
          </cell>
          <cell r="L207">
            <v>9.5811339999999995E-2</v>
          </cell>
          <cell r="M207">
            <v>0.10262979000000001</v>
          </cell>
          <cell r="N207">
            <v>0.10993342999999997</v>
          </cell>
          <cell r="O207">
            <v>0.1176743</v>
          </cell>
          <cell r="P207">
            <v>0.12613115999999999</v>
          </cell>
          <cell r="Q207">
            <v>0.13510731000000001</v>
          </cell>
          <cell r="R207">
            <v>3.5255330000000001E-2</v>
          </cell>
          <cell r="CG207">
            <v>1.3914074000000001</v>
          </cell>
          <cell r="CH207">
            <v>1.2365245900000001</v>
          </cell>
        </row>
        <row r="208">
          <cell r="A208" t="str">
            <v>CLPARIS</v>
          </cell>
          <cell r="B208">
            <v>413.27815541347132</v>
          </cell>
          <cell r="C208">
            <v>413.27640358292018</v>
          </cell>
          <cell r="CG208">
            <v>826.55455899639151</v>
          </cell>
          <cell r="CH208">
            <v>0</v>
          </cell>
        </row>
        <row r="209">
          <cell r="A209" t="str">
            <v>CUASIPAR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1003.591613829602</v>
          </cell>
          <cell r="AF209">
            <v>1003.591613829602</v>
          </cell>
          <cell r="AG209">
            <v>1003.591613829602</v>
          </cell>
          <cell r="AH209">
            <v>1003.591613829602</v>
          </cell>
          <cell r="AI209">
            <v>1003.591613829602</v>
          </cell>
          <cell r="AJ209">
            <v>1003.591613829602</v>
          </cell>
          <cell r="AK209">
            <v>1003.591613829602</v>
          </cell>
          <cell r="AL209">
            <v>1003.591613829602</v>
          </cell>
          <cell r="AM209">
            <v>1003.591613829602</v>
          </cell>
          <cell r="AN209">
            <v>1003.591613829602</v>
          </cell>
          <cell r="CG209">
            <v>10035.916138296017</v>
          </cell>
          <cell r="CH209">
            <v>10035.916138296017</v>
          </cell>
        </row>
        <row r="210">
          <cell r="A210" t="str">
            <v>DBF/CONEA</v>
          </cell>
          <cell r="B210">
            <v>4.3319405840644203</v>
          </cell>
          <cell r="CG210">
            <v>4.3319405840644203</v>
          </cell>
          <cell r="CH210">
            <v>0</v>
          </cell>
        </row>
        <row r="211">
          <cell r="A211" t="str">
            <v>DISC $+CER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637.42242650912203</v>
          </cell>
          <cell r="T211">
            <v>637.42242650912203</v>
          </cell>
          <cell r="U211">
            <v>637.42242650912203</v>
          </cell>
          <cell r="V211">
            <v>637.42242650912203</v>
          </cell>
          <cell r="W211">
            <v>637.42242650912203</v>
          </cell>
          <cell r="X211">
            <v>637.42242650912203</v>
          </cell>
          <cell r="Y211">
            <v>637.42242650912203</v>
          </cell>
          <cell r="Z211">
            <v>637.42242650912203</v>
          </cell>
          <cell r="AA211">
            <v>637.42242650912203</v>
          </cell>
          <cell r="AB211">
            <v>637.42242650912203</v>
          </cell>
          <cell r="CG211">
            <v>6374.2242650912194</v>
          </cell>
          <cell r="CH211">
            <v>6374.2242650912194</v>
          </cell>
        </row>
        <row r="212">
          <cell r="A212" t="str">
            <v>DISC EUR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289.77252455233798</v>
          </cell>
          <cell r="T212">
            <v>289.77252455233798</v>
          </cell>
          <cell r="U212">
            <v>289.77252455233798</v>
          </cell>
          <cell r="V212">
            <v>289.77252455233798</v>
          </cell>
          <cell r="W212">
            <v>289.77252455233798</v>
          </cell>
          <cell r="X212">
            <v>289.77252455233798</v>
          </cell>
          <cell r="Y212">
            <v>289.77252455233798</v>
          </cell>
          <cell r="Z212">
            <v>289.77252455233798</v>
          </cell>
          <cell r="AA212">
            <v>289.77252455233798</v>
          </cell>
          <cell r="AB212">
            <v>289.77610425429697</v>
          </cell>
          <cell r="CG212">
            <v>2897.7288252253388</v>
          </cell>
          <cell r="CH212">
            <v>2897.7288252253388</v>
          </cell>
        </row>
        <row r="213">
          <cell r="A213" t="str">
            <v>DISC JPY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5.3207431914031602</v>
          </cell>
          <cell r="T213">
            <v>5.3207431914031602</v>
          </cell>
          <cell r="U213">
            <v>5.3207431914031602</v>
          </cell>
          <cell r="V213">
            <v>5.3207431914031602</v>
          </cell>
          <cell r="W213">
            <v>5.3207431914031602</v>
          </cell>
          <cell r="X213">
            <v>5.3207431914031602</v>
          </cell>
          <cell r="Y213">
            <v>5.3207431914031602</v>
          </cell>
          <cell r="Z213">
            <v>5.3207431914031602</v>
          </cell>
          <cell r="AA213">
            <v>5.3207431914031602</v>
          </cell>
          <cell r="AB213">
            <v>5.3208099802695408</v>
          </cell>
          <cell r="CG213">
            <v>53.207498702897979</v>
          </cell>
          <cell r="CH213">
            <v>53.207498702897979</v>
          </cell>
        </row>
        <row r="214">
          <cell r="A214" t="str">
            <v>DISC USD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386.27963324000001</v>
          </cell>
          <cell r="T214">
            <v>386.27963324000001</v>
          </cell>
          <cell r="U214">
            <v>386.27963324000001</v>
          </cell>
          <cell r="V214">
            <v>386.27963324000001</v>
          </cell>
          <cell r="W214">
            <v>386.27963324000001</v>
          </cell>
          <cell r="X214">
            <v>386.27963324000001</v>
          </cell>
          <cell r="Y214">
            <v>386.27963324000001</v>
          </cell>
          <cell r="Z214">
            <v>386.27963324000001</v>
          </cell>
          <cell r="AA214">
            <v>386.27963324000001</v>
          </cell>
          <cell r="AB214">
            <v>386.27963320999999</v>
          </cell>
          <cell r="CG214">
            <v>3862.7963323699996</v>
          </cell>
          <cell r="CH214">
            <v>3862.7963323699996</v>
          </cell>
        </row>
        <row r="215">
          <cell r="A215" t="str">
            <v>DISD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77.900000000000006</v>
          </cell>
          <cell r="CG215">
            <v>77.900000000000006</v>
          </cell>
          <cell r="CH215">
            <v>77.900000000000006</v>
          </cell>
        </row>
        <row r="216">
          <cell r="A216" t="str">
            <v>DISDDM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9.3213530104554714</v>
          </cell>
          <cell r="CG216">
            <v>9.3213530104554714</v>
          </cell>
          <cell r="CH216">
            <v>9.3213530104554714</v>
          </cell>
        </row>
        <row r="217">
          <cell r="A217" t="str">
            <v>EDC/YACYRETA</v>
          </cell>
          <cell r="B217">
            <v>2.3741216999999999</v>
          </cell>
          <cell r="CG217">
            <v>2.3741216999999999</v>
          </cell>
          <cell r="CH217">
            <v>0</v>
          </cell>
        </row>
        <row r="218">
          <cell r="A218" t="str">
            <v>EEUU/TESORO</v>
          </cell>
          <cell r="B218">
            <v>2.6910750000000001</v>
          </cell>
          <cell r="CG218">
            <v>2.6910750000000001</v>
          </cell>
          <cell r="CH218">
            <v>0</v>
          </cell>
        </row>
        <row r="219">
          <cell r="A219" t="str">
            <v>EIB/VIALIDAD</v>
          </cell>
          <cell r="B219">
            <v>2.8355794400000001</v>
          </cell>
          <cell r="C219">
            <v>3.0283528300000002</v>
          </cell>
          <cell r="D219">
            <v>3.2345637000000003</v>
          </cell>
          <cell r="E219">
            <v>3.4560624399999997</v>
          </cell>
          <cell r="F219">
            <v>3.6938077299999996</v>
          </cell>
          <cell r="G219">
            <v>3.9476442599999992</v>
          </cell>
          <cell r="H219">
            <v>4.2170139300000002</v>
          </cell>
          <cell r="I219">
            <v>4.5052872800000001</v>
          </cell>
          <cell r="J219">
            <v>4.8183318000000002</v>
          </cell>
          <cell r="CG219">
            <v>33.736643410000006</v>
          </cell>
          <cell r="CH219">
            <v>24.638147439999997</v>
          </cell>
        </row>
        <row r="220">
          <cell r="A220" t="str">
            <v>EL/ARP-61</v>
          </cell>
          <cell r="B220">
            <v>0.21671099656357401</v>
          </cell>
          <cell r="CG220">
            <v>0.21671099656357401</v>
          </cell>
          <cell r="CH220">
            <v>0</v>
          </cell>
        </row>
        <row r="221">
          <cell r="A221" t="str">
            <v>EL/DEM-44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308.77765274606401</v>
          </cell>
          <cell r="CG221">
            <v>308.77765274606401</v>
          </cell>
          <cell r="CH221">
            <v>308.77765274606401</v>
          </cell>
        </row>
        <row r="222">
          <cell r="A222" t="str">
            <v>EL/DEM-52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81.224193233986298</v>
          </cell>
          <cell r="CG222">
            <v>81.224193233986298</v>
          </cell>
          <cell r="CH222">
            <v>81.224193233986298</v>
          </cell>
        </row>
        <row r="223">
          <cell r="A223" t="str">
            <v>EL/DEM-55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114.091640331691</v>
          </cell>
          <cell r="CG223">
            <v>114.091640331691</v>
          </cell>
          <cell r="CH223">
            <v>114.091640331691</v>
          </cell>
        </row>
        <row r="224">
          <cell r="A224" t="str">
            <v>EL/DEM-72</v>
          </cell>
          <cell r="B224">
            <v>0</v>
          </cell>
          <cell r="C224">
            <v>0</v>
          </cell>
          <cell r="D224">
            <v>193.83744363658198</v>
          </cell>
          <cell r="CG224">
            <v>193.83744363658198</v>
          </cell>
          <cell r="CH224">
            <v>0</v>
          </cell>
        </row>
        <row r="225">
          <cell r="A225" t="str">
            <v>EL/DEM-76</v>
          </cell>
          <cell r="B225">
            <v>0</v>
          </cell>
          <cell r="C225">
            <v>308.828388222569</v>
          </cell>
          <cell r="CG225">
            <v>308.828388222569</v>
          </cell>
          <cell r="CH225">
            <v>0</v>
          </cell>
        </row>
        <row r="226">
          <cell r="A226" t="str">
            <v>EL/DEM-82</v>
          </cell>
          <cell r="B226">
            <v>0</v>
          </cell>
          <cell r="C226">
            <v>0</v>
          </cell>
          <cell r="D226">
            <v>0</v>
          </cell>
          <cell r="E226">
            <v>208.05353087369298</v>
          </cell>
          <cell r="CG226">
            <v>208.05353087369298</v>
          </cell>
          <cell r="CH226">
            <v>208.05353087369298</v>
          </cell>
        </row>
        <row r="227">
          <cell r="A227" t="str">
            <v>EL/DEM-86</v>
          </cell>
          <cell r="B227">
            <v>0</v>
          </cell>
          <cell r="C227">
            <v>91.496729792092296</v>
          </cell>
          <cell r="CG227">
            <v>91.496729792092296</v>
          </cell>
          <cell r="CH227">
            <v>0</v>
          </cell>
        </row>
        <row r="228">
          <cell r="A228" t="str">
            <v>EL/EUR-108</v>
          </cell>
          <cell r="B228">
            <v>388.48455714457401</v>
          </cell>
          <cell r="CG228">
            <v>388.48455714457401</v>
          </cell>
          <cell r="CH228">
            <v>0</v>
          </cell>
        </row>
        <row r="229">
          <cell r="A229" t="str">
            <v>EL/EUR-114</v>
          </cell>
          <cell r="B229">
            <v>191.45054680927802</v>
          </cell>
          <cell r="CG229">
            <v>191.45054680927802</v>
          </cell>
          <cell r="CH229">
            <v>0</v>
          </cell>
        </row>
        <row r="230">
          <cell r="A230" t="str">
            <v>EL/EUR-116</v>
          </cell>
          <cell r="B230">
            <v>215.724071626007</v>
          </cell>
          <cell r="CG230">
            <v>215.724071626007</v>
          </cell>
          <cell r="CH230">
            <v>0</v>
          </cell>
        </row>
        <row r="231">
          <cell r="A231" t="str">
            <v>EL/EUR-80</v>
          </cell>
          <cell r="B231">
            <v>0</v>
          </cell>
          <cell r="C231">
            <v>375.61591154909303</v>
          </cell>
          <cell r="CG231">
            <v>375.61591154909303</v>
          </cell>
          <cell r="CH231">
            <v>0</v>
          </cell>
        </row>
        <row r="232">
          <cell r="A232" t="str">
            <v>EL/EUR-81</v>
          </cell>
          <cell r="F232">
            <v>0</v>
          </cell>
          <cell r="K232">
            <v>0</v>
          </cell>
          <cell r="P232">
            <v>0</v>
          </cell>
          <cell r="U232">
            <v>0</v>
          </cell>
          <cell r="W232">
            <v>80.098545847854794</v>
          </cell>
          <cell r="CG232">
            <v>80.098545847854794</v>
          </cell>
          <cell r="CH232">
            <v>80.098545847854794</v>
          </cell>
        </row>
        <row r="233">
          <cell r="A233" t="str">
            <v>EL/EUR-85</v>
          </cell>
          <cell r="B233">
            <v>0</v>
          </cell>
          <cell r="C233">
            <v>0</v>
          </cell>
          <cell r="D233">
            <v>0</v>
          </cell>
          <cell r="E233">
            <v>234.75242879461601</v>
          </cell>
          <cell r="CG233">
            <v>234.75242879461601</v>
          </cell>
          <cell r="CH233">
            <v>234.75242879461601</v>
          </cell>
        </row>
        <row r="234">
          <cell r="A234" t="str">
            <v>EL/EUR-88</v>
          </cell>
          <cell r="B234">
            <v>0</v>
          </cell>
          <cell r="C234">
            <v>155.630332892681</v>
          </cell>
          <cell r="CG234">
            <v>155.630332892681</v>
          </cell>
          <cell r="CH234">
            <v>0</v>
          </cell>
        </row>
        <row r="235">
          <cell r="A235" t="str">
            <v>EL/EUR-92</v>
          </cell>
          <cell r="B235">
            <v>0</v>
          </cell>
          <cell r="C235">
            <v>113.681047950967</v>
          </cell>
          <cell r="CG235">
            <v>113.681047950967</v>
          </cell>
          <cell r="CH235">
            <v>0</v>
          </cell>
        </row>
        <row r="236">
          <cell r="A236" t="str">
            <v>EL/EUR-95</v>
          </cell>
          <cell r="B236">
            <v>0</v>
          </cell>
          <cell r="C236">
            <v>0</v>
          </cell>
          <cell r="D236">
            <v>328.98930417017198</v>
          </cell>
          <cell r="CG236">
            <v>328.98930417017198</v>
          </cell>
          <cell r="CH236">
            <v>0</v>
          </cell>
        </row>
        <row r="237">
          <cell r="A237" t="str">
            <v>EL/ITL-60</v>
          </cell>
          <cell r="B237">
            <v>161.47579515683202</v>
          </cell>
          <cell r="CG237">
            <v>161.47579515683202</v>
          </cell>
          <cell r="CH237">
            <v>0</v>
          </cell>
        </row>
        <row r="238">
          <cell r="A238" t="str">
            <v>EL/ITL-69</v>
          </cell>
          <cell r="B238">
            <v>212.050834731403</v>
          </cell>
          <cell r="CG238">
            <v>212.050834731403</v>
          </cell>
          <cell r="CH238">
            <v>0</v>
          </cell>
        </row>
        <row r="239">
          <cell r="A239" t="str">
            <v>EL/ITL-77</v>
          </cell>
          <cell r="B239">
            <v>0</v>
          </cell>
          <cell r="C239">
            <v>0</v>
          </cell>
          <cell r="D239">
            <v>200.08748089171999</v>
          </cell>
          <cell r="CG239">
            <v>200.08748089171999</v>
          </cell>
          <cell r="CH239">
            <v>0</v>
          </cell>
        </row>
        <row r="240">
          <cell r="A240" t="str">
            <v>EL/JPY-99</v>
          </cell>
          <cell r="B240">
            <v>0</v>
          </cell>
          <cell r="C240">
            <v>0</v>
          </cell>
          <cell r="D240">
            <v>22.372941072844199</v>
          </cell>
          <cell r="CG240">
            <v>22.372941072844199</v>
          </cell>
          <cell r="CH240">
            <v>0</v>
          </cell>
        </row>
        <row r="241">
          <cell r="A241" t="str">
            <v>EL/LIB-67</v>
          </cell>
          <cell r="B241">
            <v>57.729432402175505</v>
          </cell>
          <cell r="CG241">
            <v>57.729432402175505</v>
          </cell>
          <cell r="CH241">
            <v>0</v>
          </cell>
        </row>
        <row r="242">
          <cell r="A242" t="str">
            <v>EL/NLG-78</v>
          </cell>
          <cell r="B242">
            <v>0</v>
          </cell>
          <cell r="C242">
            <v>154.92967740656201</v>
          </cell>
          <cell r="CG242">
            <v>154.92967740656201</v>
          </cell>
          <cell r="CH242">
            <v>0</v>
          </cell>
        </row>
        <row r="243">
          <cell r="A243" t="str">
            <v>EL/USD-89</v>
          </cell>
          <cell r="B243">
            <v>1.0923023999999999</v>
          </cell>
          <cell r="C243">
            <v>1.0923023999999999</v>
          </cell>
          <cell r="D243">
            <v>1.0923023999999999</v>
          </cell>
          <cell r="E243">
            <v>1.0923023999999999</v>
          </cell>
          <cell r="F243">
            <v>1.0923023999999999</v>
          </cell>
          <cell r="G243">
            <v>1.0923023999999999</v>
          </cell>
          <cell r="H243">
            <v>1.0923023999999999</v>
          </cell>
          <cell r="I243">
            <v>1.0923023999999999</v>
          </cell>
          <cell r="J243">
            <v>1.0923023999999999</v>
          </cell>
          <cell r="K243">
            <v>1.0923023999999999</v>
          </cell>
          <cell r="L243">
            <v>1.0923023999999999</v>
          </cell>
          <cell r="M243">
            <v>1.0923023999999999</v>
          </cell>
          <cell r="N243">
            <v>1.0923023999999999</v>
          </cell>
          <cell r="O243">
            <v>1.0923023999999999</v>
          </cell>
          <cell r="P243">
            <v>1.0923023999999999</v>
          </cell>
          <cell r="Q243">
            <v>1.0923023999999999</v>
          </cell>
          <cell r="R243">
            <v>1.0923023999999999</v>
          </cell>
          <cell r="S243">
            <v>1.0923023999999999</v>
          </cell>
          <cell r="T243">
            <v>2.1846047999999998</v>
          </cell>
          <cell r="U243">
            <v>2.1846047999999998</v>
          </cell>
          <cell r="V243">
            <v>2.1846047999999998</v>
          </cell>
          <cell r="W243">
            <v>2.1846047999999998</v>
          </cell>
          <cell r="X243">
            <v>2.5432304000000001</v>
          </cell>
          <cell r="CG243">
            <v>30.943092799999992</v>
          </cell>
          <cell r="CH243">
            <v>27.666185599999988</v>
          </cell>
        </row>
        <row r="244">
          <cell r="A244" t="str">
            <v>EN/YACYRETA</v>
          </cell>
          <cell r="B244">
            <v>0.16076685999999998</v>
          </cell>
          <cell r="CG244">
            <v>0.16076685999999998</v>
          </cell>
          <cell r="CH244">
            <v>0</v>
          </cell>
        </row>
        <row r="245">
          <cell r="A245" t="str">
            <v>EXIMUS/YACYRETA</v>
          </cell>
          <cell r="B245">
            <v>23.21632503</v>
          </cell>
          <cell r="CG245">
            <v>23.21632503</v>
          </cell>
          <cell r="CH245">
            <v>0</v>
          </cell>
        </row>
        <row r="246">
          <cell r="A246" t="str">
            <v>FERRO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0.16788790153296301</v>
          </cell>
          <cell r="CG246">
            <v>0.16788790153296301</v>
          </cell>
          <cell r="CH246">
            <v>0.16788790153296301</v>
          </cell>
        </row>
        <row r="247">
          <cell r="A247" t="str">
            <v>FIDA 417</v>
          </cell>
          <cell r="B247">
            <v>0.31105621145987999</v>
          </cell>
          <cell r="C247">
            <v>0.31105621145987999</v>
          </cell>
          <cell r="D247">
            <v>0.31105621145987999</v>
          </cell>
          <cell r="E247">
            <v>0.31105621145987999</v>
          </cell>
          <cell r="F247">
            <v>0.31105621145987999</v>
          </cell>
          <cell r="G247">
            <v>0.31105621145987999</v>
          </cell>
          <cell r="H247">
            <v>0.31105621145987999</v>
          </cell>
          <cell r="I247">
            <v>0.21147979558414201</v>
          </cell>
          <cell r="CG247">
            <v>2.3888732758033018</v>
          </cell>
          <cell r="CH247">
            <v>1.4557046414236621</v>
          </cell>
        </row>
        <row r="248">
          <cell r="A248" t="str">
            <v>FIDA 514</v>
          </cell>
          <cell r="B248">
            <v>1.7207718831005882E-2</v>
          </cell>
          <cell r="C248">
            <v>1.7207718831005882E-2</v>
          </cell>
          <cell r="D248">
            <v>1.7207718831005882E-2</v>
          </cell>
          <cell r="E248">
            <v>1.7207718831005882E-2</v>
          </cell>
          <cell r="F248">
            <v>1.7207718831005882E-2</v>
          </cell>
          <cell r="G248">
            <v>1.7207718831005882E-2</v>
          </cell>
          <cell r="H248">
            <v>1.7207718831005882E-2</v>
          </cell>
          <cell r="I248">
            <v>1.7207718831005882E-2</v>
          </cell>
          <cell r="J248">
            <v>3.2115425622190399E-2</v>
          </cell>
          <cell r="CG248">
            <v>0.16977717627023747</v>
          </cell>
          <cell r="CH248">
            <v>0.11815401977721982</v>
          </cell>
        </row>
        <row r="249">
          <cell r="A249" t="str">
            <v>FKUW/PROVSF</v>
          </cell>
          <cell r="B249">
            <v>2.2377303663129</v>
          </cell>
          <cell r="C249">
            <v>2.2377303663129</v>
          </cell>
          <cell r="D249">
            <v>2.2377303663129</v>
          </cell>
          <cell r="E249">
            <v>2.2377303663129</v>
          </cell>
          <cell r="F249">
            <v>2.2377303663129</v>
          </cell>
          <cell r="G249">
            <v>2.2377303663129</v>
          </cell>
          <cell r="H249">
            <v>2.2377306401917103</v>
          </cell>
          <cell r="CG249">
            <v>15.664112838069109</v>
          </cell>
          <cell r="CH249">
            <v>8.9509217391304112</v>
          </cell>
        </row>
        <row r="250">
          <cell r="A250" t="str">
            <v>FMI 2003</v>
          </cell>
          <cell r="B250">
            <v>1047.7545733188867</v>
          </cell>
          <cell r="CG250">
            <v>1047.7545733188867</v>
          </cell>
          <cell r="CH250">
            <v>0</v>
          </cell>
        </row>
        <row r="251">
          <cell r="A251" t="str">
            <v>FMI 2003 II</v>
          </cell>
          <cell r="B251">
            <v>3068.8851850723622</v>
          </cell>
          <cell r="C251">
            <v>424.47623150690686</v>
          </cell>
          <cell r="CG251">
            <v>3493.3614165792692</v>
          </cell>
          <cell r="CH251">
            <v>0</v>
          </cell>
        </row>
        <row r="252">
          <cell r="A252" t="str">
            <v>FON/TESORO</v>
          </cell>
          <cell r="B252">
            <v>11.056708666666673</v>
          </cell>
          <cell r="C252">
            <v>11.05670867697595</v>
          </cell>
          <cell r="D252">
            <v>8.0918313814433009</v>
          </cell>
          <cell r="E252">
            <v>3.8918357869415789</v>
          </cell>
          <cell r="F252">
            <v>0.91288944329896948</v>
          </cell>
          <cell r="G252">
            <v>0.32179600000000003</v>
          </cell>
          <cell r="H252">
            <v>0.32179601718213102</v>
          </cell>
          <cell r="CG252">
            <v>35.653565972508602</v>
          </cell>
          <cell r="CH252">
            <v>5.44831724742268</v>
          </cell>
        </row>
        <row r="253">
          <cell r="A253" t="str">
            <v>FONP 06/94</v>
          </cell>
          <cell r="B253">
            <v>6.6242401400000004</v>
          </cell>
          <cell r="C253">
            <v>6.6242401400000004</v>
          </cell>
          <cell r="D253">
            <v>6.6242401400000004</v>
          </cell>
          <cell r="E253">
            <v>6.4728599500000001</v>
          </cell>
          <cell r="CG253">
            <v>26.34558037</v>
          </cell>
          <cell r="CH253">
            <v>6.4728599500000001</v>
          </cell>
        </row>
        <row r="254">
          <cell r="A254" t="str">
            <v>FONP 07/94</v>
          </cell>
          <cell r="B254">
            <v>4.0192656900000001</v>
          </cell>
          <cell r="CG254">
            <v>4.0192656900000001</v>
          </cell>
          <cell r="CH254">
            <v>0</v>
          </cell>
        </row>
        <row r="255">
          <cell r="A255" t="str">
            <v>FONP 10/96</v>
          </cell>
          <cell r="B255">
            <v>1.40495456</v>
          </cell>
          <cell r="CG255">
            <v>1.40495456</v>
          </cell>
          <cell r="CH255">
            <v>0</v>
          </cell>
        </row>
        <row r="256">
          <cell r="A256" t="str">
            <v>FONP 12/02</v>
          </cell>
          <cell r="B256">
            <v>7.2375E-3</v>
          </cell>
          <cell r="C256">
            <v>7.2375E-3</v>
          </cell>
          <cell r="D256">
            <v>7.2375E-3</v>
          </cell>
          <cell r="E256">
            <v>7.2375E-3</v>
          </cell>
          <cell r="F256">
            <v>7.2375E-3</v>
          </cell>
          <cell r="CG256">
            <v>3.6187499999999997E-2</v>
          </cell>
          <cell r="CH256">
            <v>1.4475E-2</v>
          </cell>
        </row>
        <row r="257">
          <cell r="A257" t="str">
            <v>FONP 13/03</v>
          </cell>
          <cell r="B257">
            <v>0</v>
          </cell>
          <cell r="C257">
            <v>0</v>
          </cell>
          <cell r="D257">
            <v>0.19159089999999998</v>
          </cell>
          <cell r="E257">
            <v>0.19159089999999998</v>
          </cell>
          <cell r="F257">
            <v>0.19159089999999998</v>
          </cell>
          <cell r="G257">
            <v>0.19159089999999998</v>
          </cell>
          <cell r="H257">
            <v>0.19159089999999998</v>
          </cell>
          <cell r="I257">
            <v>0.19159089999999998</v>
          </cell>
          <cell r="J257">
            <v>0.19159089999999998</v>
          </cell>
          <cell r="K257">
            <v>0.19159089999999998</v>
          </cell>
          <cell r="L257">
            <v>0.19159089999999998</v>
          </cell>
          <cell r="M257">
            <v>0.19159089999999998</v>
          </cell>
          <cell r="N257">
            <v>0.19159089999999998</v>
          </cell>
          <cell r="CG257">
            <v>2.1074998999999996</v>
          </cell>
          <cell r="CH257">
            <v>1.9159089999999999</v>
          </cell>
        </row>
        <row r="258">
          <cell r="A258" t="str">
            <v>FONP 14/04</v>
          </cell>
          <cell r="B258">
            <v>0</v>
          </cell>
          <cell r="C258">
            <v>0</v>
          </cell>
          <cell r="D258">
            <v>0.16982800000000001</v>
          </cell>
          <cell r="E258">
            <v>0.33965600000000001</v>
          </cell>
          <cell r="F258">
            <v>0.33965600000000001</v>
          </cell>
          <cell r="G258">
            <v>0.33965600000000001</v>
          </cell>
          <cell r="H258">
            <v>0.33965600000000001</v>
          </cell>
          <cell r="I258">
            <v>0.33965600000000001</v>
          </cell>
          <cell r="J258">
            <v>0.33965600000000001</v>
          </cell>
          <cell r="K258">
            <v>0.33965600000000001</v>
          </cell>
          <cell r="L258">
            <v>0.33965600000000001</v>
          </cell>
          <cell r="M258">
            <v>0.33965600000000001</v>
          </cell>
          <cell r="N258">
            <v>0.33965600000000001</v>
          </cell>
          <cell r="CG258">
            <v>3.5663880000000008</v>
          </cell>
          <cell r="CH258">
            <v>3.3965600000000009</v>
          </cell>
        </row>
        <row r="259">
          <cell r="A259" t="str">
            <v>FUB/RELEXT</v>
          </cell>
          <cell r="B259">
            <v>2.4304140000000002E-2</v>
          </cell>
          <cell r="C259">
            <v>2.5487290000000003E-2</v>
          </cell>
          <cell r="D259">
            <v>2.8408570000000001E-2</v>
          </cell>
          <cell r="E259">
            <v>3.0564569999999996E-2</v>
          </cell>
          <cell r="F259">
            <v>3.2690339999999998E-2</v>
          </cell>
          <cell r="G259">
            <v>3.4999309999999999E-2</v>
          </cell>
          <cell r="H259">
            <v>3.7908510000000006E-2</v>
          </cell>
          <cell r="I259">
            <v>4.0470680000000002E-2</v>
          </cell>
          <cell r="J259">
            <v>4.4176380000000001E-2</v>
          </cell>
          <cell r="K259">
            <v>4.7365649999999995E-2</v>
          </cell>
          <cell r="L259">
            <v>5.1018249999999994E-2</v>
          </cell>
          <cell r="M259">
            <v>5.4950799999999994E-2</v>
          </cell>
          <cell r="N259">
            <v>5.9184879999999988E-2</v>
          </cell>
          <cell r="O259">
            <v>6.3502459999999997E-2</v>
          </cell>
          <cell r="P259">
            <v>6.877111000000001E-2</v>
          </cell>
          <cell r="Q259">
            <v>7.3951860000000008E-2</v>
          </cell>
          <cell r="R259">
            <v>7.9658669999999987E-2</v>
          </cell>
          <cell r="S259">
            <v>8.5723939999999985E-2</v>
          </cell>
          <cell r="T259">
            <v>9.2338219999999999E-2</v>
          </cell>
          <cell r="U259">
            <v>9.9594080000000001E-2</v>
          </cell>
          <cell r="V259">
            <v>7.059791E-2</v>
          </cell>
          <cell r="CG259">
            <v>1.14566762</v>
          </cell>
          <cell r="CH259">
            <v>1.06746762</v>
          </cell>
        </row>
        <row r="260">
          <cell r="A260" t="str">
            <v>GLO17 PES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1.0424034846059299E-2</v>
          </cell>
          <cell r="CG260">
            <v>1.0424034846059299E-2</v>
          </cell>
          <cell r="CH260">
            <v>1.0424034846059299E-2</v>
          </cell>
        </row>
        <row r="261">
          <cell r="A261" t="str">
            <v>ICE/ASEGSAL</v>
          </cell>
          <cell r="B261">
            <v>0.21460242000000002</v>
          </cell>
          <cell r="C261">
            <v>0.21460242000000002</v>
          </cell>
          <cell r="D261">
            <v>0.21460242000000002</v>
          </cell>
          <cell r="E261">
            <v>0.21460242000000002</v>
          </cell>
          <cell r="F261">
            <v>0.21460242000000002</v>
          </cell>
          <cell r="G261">
            <v>0.21460242000000002</v>
          </cell>
          <cell r="H261">
            <v>0.21460242000000002</v>
          </cell>
          <cell r="I261">
            <v>0.21460242000000002</v>
          </cell>
          <cell r="J261">
            <v>0.21460242000000002</v>
          </cell>
          <cell r="K261">
            <v>0.21460242000000002</v>
          </cell>
          <cell r="L261">
            <v>0.21460242000000002</v>
          </cell>
          <cell r="M261">
            <v>0.21460242000000002</v>
          </cell>
          <cell r="N261">
            <v>0.21460242000000002</v>
          </cell>
          <cell r="O261">
            <v>0.21460242000000002</v>
          </cell>
          <cell r="P261">
            <v>0.21460242000000002</v>
          </cell>
          <cell r="Q261">
            <v>0.21460242000000002</v>
          </cell>
          <cell r="R261">
            <v>0.21460242000000002</v>
          </cell>
          <cell r="S261">
            <v>0.10730160000000001</v>
          </cell>
          <cell r="CG261">
            <v>3.7555427399999992</v>
          </cell>
          <cell r="CH261">
            <v>3.1117354799999997</v>
          </cell>
        </row>
        <row r="262">
          <cell r="A262" t="str">
            <v>ICE/BANADE</v>
          </cell>
          <cell r="B262">
            <v>1.8537615600000001</v>
          </cell>
          <cell r="C262">
            <v>0.92688099000000002</v>
          </cell>
          <cell r="CG262">
            <v>2.78064255</v>
          </cell>
          <cell r="CH262">
            <v>0</v>
          </cell>
        </row>
        <row r="263">
          <cell r="A263" t="str">
            <v>ICE/BICE</v>
          </cell>
          <cell r="B263">
            <v>1.54197136</v>
          </cell>
          <cell r="C263">
            <v>1.54197136</v>
          </cell>
          <cell r="D263">
            <v>1.54197136</v>
          </cell>
          <cell r="E263">
            <v>1.54197136</v>
          </cell>
          <cell r="F263">
            <v>1.54197136</v>
          </cell>
          <cell r="G263">
            <v>1.54197136</v>
          </cell>
          <cell r="H263">
            <v>1.54197136</v>
          </cell>
          <cell r="I263">
            <v>1.54197136</v>
          </cell>
          <cell r="J263">
            <v>1.5419716000000001</v>
          </cell>
          <cell r="CG263">
            <v>13.87774248</v>
          </cell>
          <cell r="CH263">
            <v>9.2518284000000008</v>
          </cell>
        </row>
        <row r="264">
          <cell r="A264" t="str">
            <v>ICE/CORTE</v>
          </cell>
          <cell r="B264">
            <v>0.18643915999999999</v>
          </cell>
          <cell r="C264">
            <v>0.18643915999999999</v>
          </cell>
          <cell r="D264">
            <v>0.18643915999999999</v>
          </cell>
          <cell r="E264">
            <v>0.18643915999999999</v>
          </cell>
          <cell r="F264">
            <v>0.18643915999999999</v>
          </cell>
          <cell r="G264">
            <v>0.18643915999999999</v>
          </cell>
          <cell r="H264">
            <v>0.18643915999999999</v>
          </cell>
          <cell r="I264">
            <v>0.18643915999999999</v>
          </cell>
          <cell r="J264">
            <v>0.18643915999999999</v>
          </cell>
          <cell r="K264">
            <v>0.18643915999999999</v>
          </cell>
          <cell r="L264">
            <v>0.18643915999999999</v>
          </cell>
          <cell r="M264">
            <v>0.18643915999999999</v>
          </cell>
          <cell r="N264">
            <v>0.18643915999999999</v>
          </cell>
          <cell r="O264">
            <v>0.18643915999999999</v>
          </cell>
          <cell r="P264">
            <v>0.18643915999999999</v>
          </cell>
          <cell r="Q264">
            <v>0.18643915999999999</v>
          </cell>
          <cell r="R264">
            <v>0.18643915999999999</v>
          </cell>
          <cell r="S264">
            <v>0.18643915999999999</v>
          </cell>
          <cell r="T264">
            <v>0.18643915999999999</v>
          </cell>
          <cell r="U264">
            <v>9.3219800000000005E-2</v>
          </cell>
          <cell r="CG264">
            <v>3.6355638399999992</v>
          </cell>
          <cell r="CH264">
            <v>3.0762463599999994</v>
          </cell>
        </row>
        <row r="265">
          <cell r="A265" t="str">
            <v>ICE/DEFENSA</v>
          </cell>
          <cell r="B265">
            <v>1.4560975600000001</v>
          </cell>
          <cell r="C265">
            <v>1.4560975600000001</v>
          </cell>
          <cell r="D265">
            <v>1.4560975600000001</v>
          </cell>
          <cell r="E265">
            <v>1.4560975600000001</v>
          </cell>
          <cell r="F265">
            <v>1.4560975600000001</v>
          </cell>
          <cell r="G265">
            <v>1.4560975600000001</v>
          </cell>
          <cell r="H265">
            <v>1.4560975600000001</v>
          </cell>
          <cell r="I265">
            <v>1.4560975600000001</v>
          </cell>
          <cell r="J265">
            <v>1.4560975600000001</v>
          </cell>
          <cell r="K265">
            <v>1.4560975600000001</v>
          </cell>
          <cell r="L265">
            <v>1.4560975600000001</v>
          </cell>
          <cell r="M265">
            <v>1.4560975600000001</v>
          </cell>
          <cell r="N265">
            <v>1.4560975600000001</v>
          </cell>
          <cell r="O265">
            <v>1.4560975600000001</v>
          </cell>
          <cell r="P265">
            <v>1.4560975600000001</v>
          </cell>
          <cell r="Q265">
            <v>1.4560975600000001</v>
          </cell>
          <cell r="R265">
            <v>1.4560975600000001</v>
          </cell>
          <cell r="S265">
            <v>1.4560975600000001</v>
          </cell>
          <cell r="T265">
            <v>1.4560975800000002</v>
          </cell>
          <cell r="CG265">
            <v>27.665853660000003</v>
          </cell>
          <cell r="CH265">
            <v>23.297560980000004</v>
          </cell>
        </row>
        <row r="266">
          <cell r="A266" t="str">
            <v>ICE/EDUCACION</v>
          </cell>
          <cell r="B266">
            <v>0.86243745999999999</v>
          </cell>
          <cell r="C266">
            <v>0.86243745999999999</v>
          </cell>
          <cell r="D266">
            <v>0.86243745999999999</v>
          </cell>
          <cell r="E266">
            <v>0.86243745999999999</v>
          </cell>
          <cell r="F266">
            <v>0.86243745999999999</v>
          </cell>
          <cell r="G266">
            <v>0.86243745999999999</v>
          </cell>
          <cell r="H266">
            <v>0.43121894</v>
          </cell>
          <cell r="CG266">
            <v>5.6058436999999994</v>
          </cell>
          <cell r="CH266">
            <v>3.0185313200000001</v>
          </cell>
        </row>
        <row r="267">
          <cell r="A267" t="str">
            <v>ICE/JUSTICIA</v>
          </cell>
          <cell r="B267">
            <v>0.19754817999999999</v>
          </cell>
          <cell r="C267">
            <v>0.19754817999999999</v>
          </cell>
          <cell r="D267">
            <v>0.19754817999999999</v>
          </cell>
          <cell r="E267">
            <v>0.19754817999999999</v>
          </cell>
          <cell r="F267">
            <v>0.19754817999999999</v>
          </cell>
          <cell r="G267">
            <v>0.19754817999999999</v>
          </cell>
          <cell r="H267">
            <v>0.19754817999999999</v>
          </cell>
          <cell r="I267">
            <v>0.19754817999999999</v>
          </cell>
          <cell r="J267">
            <v>0.19754817999999999</v>
          </cell>
          <cell r="K267">
            <v>0.19754817999999999</v>
          </cell>
          <cell r="L267">
            <v>0.19754817999999999</v>
          </cell>
          <cell r="M267">
            <v>0.19754817999999999</v>
          </cell>
          <cell r="N267">
            <v>0.19754817999999999</v>
          </cell>
          <cell r="O267">
            <v>0.19754817999999999</v>
          </cell>
          <cell r="P267">
            <v>0.19754817999999999</v>
          </cell>
          <cell r="Q267">
            <v>0.19754817999999999</v>
          </cell>
          <cell r="CG267">
            <v>3.1607708800000007</v>
          </cell>
          <cell r="CH267">
            <v>2.5681263400000005</v>
          </cell>
        </row>
        <row r="268">
          <cell r="A268" t="str">
            <v>ICE/MCBA</v>
          </cell>
          <cell r="B268">
            <v>0.70790518000000013</v>
          </cell>
          <cell r="C268">
            <v>0.70790518000000013</v>
          </cell>
          <cell r="D268">
            <v>0.70790518000000013</v>
          </cell>
          <cell r="E268">
            <v>0.70790518000000013</v>
          </cell>
          <cell r="F268">
            <v>0.70790518000000013</v>
          </cell>
          <cell r="G268">
            <v>0.70790518000000013</v>
          </cell>
          <cell r="H268">
            <v>0.70790518000000013</v>
          </cell>
          <cell r="I268">
            <v>0.70790518000000013</v>
          </cell>
          <cell r="J268">
            <v>0.70790518000000013</v>
          </cell>
          <cell r="K268">
            <v>0.70790518000000013</v>
          </cell>
          <cell r="L268">
            <v>0.70790518000000013</v>
          </cell>
          <cell r="M268">
            <v>0.70790518000000013</v>
          </cell>
          <cell r="N268">
            <v>0.70790518000000013</v>
          </cell>
          <cell r="O268">
            <v>0.70790518000000013</v>
          </cell>
          <cell r="P268">
            <v>0.70790518000000013</v>
          </cell>
          <cell r="Q268">
            <v>0.70790518000000013</v>
          </cell>
          <cell r="R268">
            <v>6.6975999999999994E-2</v>
          </cell>
          <cell r="CG268">
            <v>11.393458880000006</v>
          </cell>
          <cell r="CH268">
            <v>9.2697433400000033</v>
          </cell>
        </row>
        <row r="269">
          <cell r="A269" t="str">
            <v>ICE/PREFEC</v>
          </cell>
          <cell r="B269">
            <v>0.13360796</v>
          </cell>
          <cell r="C269">
            <v>0.13360796</v>
          </cell>
          <cell r="D269">
            <v>0.13360796</v>
          </cell>
          <cell r="E269">
            <v>0.13360796</v>
          </cell>
          <cell r="F269">
            <v>0.13360796</v>
          </cell>
          <cell r="G269">
            <v>0.13360796</v>
          </cell>
          <cell r="H269">
            <v>0.13360796</v>
          </cell>
          <cell r="I269">
            <v>0.13360796</v>
          </cell>
          <cell r="J269">
            <v>0.13360796</v>
          </cell>
          <cell r="K269">
            <v>0.13360796</v>
          </cell>
          <cell r="L269">
            <v>0.13360796</v>
          </cell>
          <cell r="M269">
            <v>0.13360796</v>
          </cell>
          <cell r="N269">
            <v>0.13360796</v>
          </cell>
          <cell r="O269">
            <v>0.13360796</v>
          </cell>
          <cell r="P269">
            <v>0.13360796</v>
          </cell>
          <cell r="Q269">
            <v>0.13360796</v>
          </cell>
          <cell r="R269">
            <v>0.13360796</v>
          </cell>
          <cell r="S269">
            <v>0.13360796</v>
          </cell>
          <cell r="T269">
            <v>0.13360828</v>
          </cell>
          <cell r="CG269">
            <v>2.5385515599999997</v>
          </cell>
          <cell r="CH269">
            <v>2.1377276799999998</v>
          </cell>
        </row>
        <row r="270">
          <cell r="A270" t="str">
            <v>ICE/PRES</v>
          </cell>
          <cell r="B270">
            <v>3.0466340000000001E-2</v>
          </cell>
          <cell r="C270">
            <v>3.0466340000000001E-2</v>
          </cell>
          <cell r="D270">
            <v>3.0466340000000001E-2</v>
          </cell>
          <cell r="E270">
            <v>3.0466340000000001E-2</v>
          </cell>
          <cell r="F270">
            <v>3.0466340000000001E-2</v>
          </cell>
          <cell r="G270">
            <v>3.0466340000000001E-2</v>
          </cell>
          <cell r="H270">
            <v>3.0466340000000001E-2</v>
          </cell>
          <cell r="I270">
            <v>3.0466340000000001E-2</v>
          </cell>
          <cell r="J270">
            <v>3.0466340000000001E-2</v>
          </cell>
          <cell r="K270">
            <v>3.0466340000000001E-2</v>
          </cell>
          <cell r="L270">
            <v>3.0466340000000001E-2</v>
          </cell>
          <cell r="M270">
            <v>3.0466340000000001E-2</v>
          </cell>
          <cell r="N270">
            <v>3.0466340000000001E-2</v>
          </cell>
          <cell r="O270">
            <v>3.0466340000000001E-2</v>
          </cell>
          <cell r="P270">
            <v>3.0466340000000001E-2</v>
          </cell>
          <cell r="Q270">
            <v>3.0466340000000001E-2</v>
          </cell>
          <cell r="R270">
            <v>3.0466340000000001E-2</v>
          </cell>
          <cell r="S270">
            <v>1.5233200000000001E-2</v>
          </cell>
          <cell r="CG270">
            <v>0.5331609799999999</v>
          </cell>
          <cell r="CH270">
            <v>0.44176195999999995</v>
          </cell>
        </row>
        <row r="271">
          <cell r="A271" t="str">
            <v>ICE/PROVCB</v>
          </cell>
          <cell r="B271">
            <v>1.2473036200000001</v>
          </cell>
          <cell r="C271">
            <v>1.2473036200000001</v>
          </cell>
          <cell r="D271">
            <v>1.2473036200000001</v>
          </cell>
          <cell r="E271">
            <v>1.2473036200000001</v>
          </cell>
          <cell r="F271">
            <v>1.2473036200000001</v>
          </cell>
          <cell r="G271">
            <v>1.2473036200000001</v>
          </cell>
          <cell r="H271">
            <v>1.2473036200000001</v>
          </cell>
          <cell r="I271">
            <v>1.2473036200000001</v>
          </cell>
          <cell r="J271">
            <v>1.2473036200000001</v>
          </cell>
          <cell r="K271">
            <v>1.2473036200000001</v>
          </cell>
          <cell r="L271">
            <v>1.2473036200000001</v>
          </cell>
          <cell r="M271">
            <v>1.2473036200000001</v>
          </cell>
          <cell r="N271">
            <v>1.2473036200000001</v>
          </cell>
          <cell r="O271">
            <v>1.2473036200000001</v>
          </cell>
          <cell r="P271">
            <v>1.2473036200000001</v>
          </cell>
          <cell r="Q271">
            <v>1.2473036200000001</v>
          </cell>
          <cell r="R271">
            <v>1.2473036200000001</v>
          </cell>
          <cell r="S271">
            <v>1.2473036200000001</v>
          </cell>
          <cell r="T271">
            <v>1.2473037599999999</v>
          </cell>
          <cell r="CG271">
            <v>23.698768920000003</v>
          </cell>
          <cell r="CH271">
            <v>19.956858060000002</v>
          </cell>
        </row>
        <row r="272">
          <cell r="A272" t="str">
            <v>ICE/SALUD</v>
          </cell>
          <cell r="B272">
            <v>4.6871713399999999</v>
          </cell>
          <cell r="C272">
            <v>4.6871713399999999</v>
          </cell>
          <cell r="D272">
            <v>4.6871713399999999</v>
          </cell>
          <cell r="E272">
            <v>4.6871713399999999</v>
          </cell>
          <cell r="F272">
            <v>4.6871713399999999</v>
          </cell>
          <cell r="G272">
            <v>4.6871713399999999</v>
          </cell>
          <cell r="H272">
            <v>4.6871713399999999</v>
          </cell>
          <cell r="I272">
            <v>4.6871713399999999</v>
          </cell>
          <cell r="J272">
            <v>4.6871713399999999</v>
          </cell>
          <cell r="K272">
            <v>4.6871713399999999</v>
          </cell>
          <cell r="L272">
            <v>4.6871713399999999</v>
          </cell>
          <cell r="M272">
            <v>4.6871713399999999</v>
          </cell>
          <cell r="N272">
            <v>4.6871713399999999</v>
          </cell>
          <cell r="O272">
            <v>4.6871713399999999</v>
          </cell>
          <cell r="P272">
            <v>4.6871713399999999</v>
          </cell>
          <cell r="Q272">
            <v>4.6871713399999999</v>
          </cell>
          <cell r="R272">
            <v>4.6871713399999999</v>
          </cell>
          <cell r="S272">
            <v>4.6871713399999999</v>
          </cell>
          <cell r="T272">
            <v>4.6871718699999994</v>
          </cell>
          <cell r="CG272">
            <v>89.056255990000025</v>
          </cell>
          <cell r="CH272">
            <v>74.994741970000007</v>
          </cell>
        </row>
        <row r="273">
          <cell r="A273" t="str">
            <v>ICE/SALUDPBA</v>
          </cell>
          <cell r="B273">
            <v>1.2892936399999999</v>
          </cell>
          <cell r="C273">
            <v>1.2892936399999999</v>
          </cell>
          <cell r="D273">
            <v>1.2892936399999999</v>
          </cell>
          <cell r="E273">
            <v>1.2892936399999999</v>
          </cell>
          <cell r="F273">
            <v>1.2892936399999999</v>
          </cell>
          <cell r="G273">
            <v>1.2892936399999999</v>
          </cell>
          <cell r="H273">
            <v>1.2892936399999999</v>
          </cell>
          <cell r="I273">
            <v>1.2892936399999999</v>
          </cell>
          <cell r="J273">
            <v>1.2892936399999999</v>
          </cell>
          <cell r="K273">
            <v>1.2892936399999999</v>
          </cell>
          <cell r="L273">
            <v>1.2892936399999999</v>
          </cell>
          <cell r="M273">
            <v>1.2892936399999999</v>
          </cell>
          <cell r="N273">
            <v>1.2892936399999999</v>
          </cell>
          <cell r="O273">
            <v>1.2892936399999999</v>
          </cell>
          <cell r="P273">
            <v>1.2892936399999999</v>
          </cell>
          <cell r="Q273">
            <v>1.2892940199999998</v>
          </cell>
          <cell r="CG273">
            <v>20.628698620000002</v>
          </cell>
          <cell r="CH273">
            <v>16.760817700000004</v>
          </cell>
        </row>
        <row r="274">
          <cell r="A274" t="str">
            <v>ICE/VIALIDAD</v>
          </cell>
          <cell r="B274">
            <v>0.24259994000000001</v>
          </cell>
          <cell r="C274">
            <v>0.24259994000000001</v>
          </cell>
          <cell r="D274">
            <v>0.24259994000000001</v>
          </cell>
          <cell r="E274">
            <v>0.24259994000000001</v>
          </cell>
          <cell r="F274">
            <v>0.24259994000000001</v>
          </cell>
          <cell r="G274">
            <v>0.24259994000000001</v>
          </cell>
          <cell r="H274">
            <v>0.24259994000000001</v>
          </cell>
          <cell r="I274">
            <v>0.24259994000000001</v>
          </cell>
          <cell r="J274">
            <v>0.24259994000000001</v>
          </cell>
          <cell r="K274">
            <v>0.24259994000000001</v>
          </cell>
          <cell r="L274">
            <v>0.24259994000000001</v>
          </cell>
          <cell r="M274">
            <v>0.24259994000000001</v>
          </cell>
          <cell r="N274">
            <v>0.24259994000000001</v>
          </cell>
          <cell r="O274">
            <v>0.24259994000000001</v>
          </cell>
          <cell r="P274">
            <v>0.24259994000000001</v>
          </cell>
          <cell r="Q274">
            <v>0.24259994000000001</v>
          </cell>
          <cell r="R274">
            <v>0.24259994000000001</v>
          </cell>
          <cell r="S274">
            <v>0.1213002</v>
          </cell>
          <cell r="CG274">
            <v>4.2454991799999995</v>
          </cell>
          <cell r="CH274">
            <v>3.5176993599999995</v>
          </cell>
        </row>
        <row r="275">
          <cell r="A275" t="str">
            <v>ICO/CBA</v>
          </cell>
          <cell r="B275">
            <v>2.5037054801105603</v>
          </cell>
          <cell r="C275">
            <v>5.0074109602211205</v>
          </cell>
          <cell r="D275">
            <v>5.0074109602211205</v>
          </cell>
          <cell r="E275">
            <v>5.0074109602211205</v>
          </cell>
          <cell r="F275">
            <v>5.0074109602211205</v>
          </cell>
          <cell r="G275">
            <v>5.0074109602211205</v>
          </cell>
          <cell r="H275">
            <v>2.50370552818171</v>
          </cell>
          <cell r="CG275">
            <v>30.044465809397877</v>
          </cell>
          <cell r="CH275">
            <v>17.525938408845072</v>
          </cell>
        </row>
        <row r="276">
          <cell r="A276" t="str">
            <v>ICO/SALUD</v>
          </cell>
          <cell r="B276">
            <v>2.1785096983535603</v>
          </cell>
          <cell r="C276">
            <v>4.3570193967071207</v>
          </cell>
          <cell r="D276">
            <v>4.3570193967071207</v>
          </cell>
          <cell r="E276">
            <v>4.3570193967071207</v>
          </cell>
          <cell r="F276">
            <v>4.3570193967071207</v>
          </cell>
          <cell r="G276">
            <v>4.3570193967071207</v>
          </cell>
          <cell r="H276">
            <v>2.1785097344069202</v>
          </cell>
          <cell r="CG276">
            <v>26.14211641629608</v>
          </cell>
          <cell r="CH276">
            <v>15.249567924528282</v>
          </cell>
        </row>
        <row r="277">
          <cell r="A277" t="str">
            <v>IRB/RELEXT</v>
          </cell>
          <cell r="B277">
            <v>1.6621547890878503E-2</v>
          </cell>
          <cell r="C277">
            <v>1.7981132075471702E-2</v>
          </cell>
          <cell r="D277">
            <v>1.9451892801346002E-2</v>
          </cell>
          <cell r="E277">
            <v>2.1042939550534788E-2</v>
          </cell>
          <cell r="F277">
            <v>2.2764211032327848E-2</v>
          </cell>
          <cell r="G277">
            <v>2.4626210791972119E-2</v>
          </cell>
          <cell r="H277">
            <v>2.6640523975483728E-2</v>
          </cell>
          <cell r="I277">
            <v>2.8819613027280377E-2</v>
          </cell>
          <cell r="J277">
            <v>3.1176901814685739E-2</v>
          </cell>
          <cell r="K277">
            <v>7.8140127388535031E-3</v>
          </cell>
          <cell r="CG277">
            <v>0.21693898569883432</v>
          </cell>
          <cell r="CH277">
            <v>0.16288441293113812</v>
          </cell>
        </row>
        <row r="278">
          <cell r="A278" t="str">
            <v>ISTBSP/SALUD</v>
          </cell>
          <cell r="B278">
            <v>0.86759565999999999</v>
          </cell>
          <cell r="CG278">
            <v>0.86759565999999999</v>
          </cell>
          <cell r="CH278">
            <v>0</v>
          </cell>
        </row>
        <row r="279">
          <cell r="A279" t="str">
            <v>JBIC/HIDRONOR</v>
          </cell>
          <cell r="B279">
            <v>7.6165418832026806</v>
          </cell>
          <cell r="C279">
            <v>7.6157355236501401</v>
          </cell>
          <cell r="CG279">
            <v>15.23227740685282</v>
          </cell>
          <cell r="CH279">
            <v>0</v>
          </cell>
        </row>
        <row r="280">
          <cell r="A280" t="str">
            <v>JBIC/PROV</v>
          </cell>
          <cell r="B280">
            <v>2.7610546463489798</v>
          </cell>
          <cell r="C280">
            <v>2.7610546463489798</v>
          </cell>
          <cell r="D280">
            <v>2.7610546463489798</v>
          </cell>
          <cell r="E280">
            <v>2.7610546463489798</v>
          </cell>
          <cell r="F280">
            <v>2.7610546463489798</v>
          </cell>
          <cell r="G280">
            <v>1.37861900819167</v>
          </cell>
          <cell r="CG280">
            <v>15.183892239936569</v>
          </cell>
          <cell r="CH280">
            <v>6.9007283008896296</v>
          </cell>
        </row>
        <row r="281">
          <cell r="A281" t="str">
            <v>JBIC/PROVBA</v>
          </cell>
          <cell r="B281">
            <v>2.2067294988108799</v>
          </cell>
          <cell r="C281">
            <v>2.2067294988108799</v>
          </cell>
          <cell r="D281">
            <v>2.2067294988108799</v>
          </cell>
          <cell r="E281">
            <v>2.2067294988108799</v>
          </cell>
          <cell r="F281">
            <v>2.2067294988108799</v>
          </cell>
          <cell r="G281">
            <v>2.2067294988108799</v>
          </cell>
          <cell r="H281">
            <v>2.2067294988108799</v>
          </cell>
          <cell r="I281">
            <v>2.2067294988108799</v>
          </cell>
          <cell r="J281">
            <v>2.2067294988108799</v>
          </cell>
          <cell r="K281">
            <v>2.2067294988108799</v>
          </cell>
          <cell r="L281">
            <v>2.2067294988108799</v>
          </cell>
          <cell r="M281">
            <v>2.2067294988108799</v>
          </cell>
          <cell r="N281">
            <v>2.2067294988108799</v>
          </cell>
          <cell r="O281">
            <v>1.1033647494054399</v>
          </cell>
          <cell r="CG281">
            <v>29.790848233946878</v>
          </cell>
          <cell r="CH281">
            <v>23.170659737514239</v>
          </cell>
        </row>
        <row r="282">
          <cell r="A282" t="str">
            <v>JBIC/TESORO</v>
          </cell>
          <cell r="B282">
            <v>42.802959570157675</v>
          </cell>
          <cell r="C282">
            <v>29.006614991632176</v>
          </cell>
          <cell r="D282">
            <v>15.210596318153799</v>
          </cell>
          <cell r="CG282">
            <v>87.020170879943649</v>
          </cell>
          <cell r="CH282">
            <v>0</v>
          </cell>
        </row>
        <row r="283">
          <cell r="A283" t="str">
            <v>KFW/CONEA</v>
          </cell>
          <cell r="B283">
            <v>44.771701069582988</v>
          </cell>
          <cell r="C283">
            <v>19.573734647277963</v>
          </cell>
          <cell r="D283">
            <v>19.573734467011164</v>
          </cell>
          <cell r="E283">
            <v>7.9041216440331654</v>
          </cell>
          <cell r="F283">
            <v>21.709594700156181</v>
          </cell>
          <cell r="CG283">
            <v>113.53288652806145</v>
          </cell>
          <cell r="CH283">
            <v>29.613716344189346</v>
          </cell>
        </row>
        <row r="284">
          <cell r="A284" t="str">
            <v>KFW/INTI</v>
          </cell>
          <cell r="B284">
            <v>0.56850698233385444</v>
          </cell>
          <cell r="C284">
            <v>0.56850698233385444</v>
          </cell>
          <cell r="D284">
            <v>0.56850698233385444</v>
          </cell>
          <cell r="E284">
            <v>0.56850698233385444</v>
          </cell>
          <cell r="F284">
            <v>0.56850698233385444</v>
          </cell>
          <cell r="G284">
            <v>0.56850698233385444</v>
          </cell>
          <cell r="H284">
            <v>0.56850698233385444</v>
          </cell>
          <cell r="I284">
            <v>0.56850698233385444</v>
          </cell>
          <cell r="J284">
            <v>0.56850698233385444</v>
          </cell>
          <cell r="K284">
            <v>0.56850698233385444</v>
          </cell>
          <cell r="L284">
            <v>0.56937014781877215</v>
          </cell>
          <cell r="CG284">
            <v>6.2544399711573169</v>
          </cell>
          <cell r="CH284">
            <v>4.5489190241557536</v>
          </cell>
        </row>
        <row r="285">
          <cell r="A285" t="str">
            <v>KFW/NASA</v>
          </cell>
          <cell r="B285">
            <v>0.53056291311140502</v>
          </cell>
          <cell r="CG285">
            <v>0.53056291311140502</v>
          </cell>
          <cell r="CH285">
            <v>0</v>
          </cell>
        </row>
        <row r="286">
          <cell r="A286" t="str">
            <v>KFW/YACYRETA</v>
          </cell>
          <cell r="B286">
            <v>0.68236613387814005</v>
          </cell>
          <cell r="C286">
            <v>0.68236613387814005</v>
          </cell>
          <cell r="D286">
            <v>0.68236613387814005</v>
          </cell>
          <cell r="E286">
            <v>0.68236613387814005</v>
          </cell>
          <cell r="F286">
            <v>0.68236613387814005</v>
          </cell>
          <cell r="G286">
            <v>0.68236613387814005</v>
          </cell>
          <cell r="H286">
            <v>0.34118306693907002</v>
          </cell>
          <cell r="CG286">
            <v>4.4353798702079104</v>
          </cell>
          <cell r="CH286">
            <v>2.3882814685734899</v>
          </cell>
        </row>
        <row r="287">
          <cell r="A287" t="str">
            <v>MEDIO/BANADE</v>
          </cell>
          <cell r="B287">
            <v>15.76582249729598</v>
          </cell>
          <cell r="C287">
            <v>11.041882934743407</v>
          </cell>
          <cell r="D287">
            <v>3.9839399471217325</v>
          </cell>
          <cell r="CG287">
            <v>30.791645379161121</v>
          </cell>
          <cell r="CH287">
            <v>0</v>
          </cell>
        </row>
        <row r="288">
          <cell r="A288" t="str">
            <v>MEDIO/BCRA</v>
          </cell>
          <cell r="B288">
            <v>5.7153230399999995</v>
          </cell>
          <cell r="C288">
            <v>5.7153230399999995</v>
          </cell>
          <cell r="D288">
            <v>4.3400552299999999</v>
          </cell>
          <cell r="E288">
            <v>2.9146494999999994</v>
          </cell>
          <cell r="F288">
            <v>2.8382122799999996</v>
          </cell>
          <cell r="G288">
            <v>1.4191064799999999</v>
          </cell>
          <cell r="CG288">
            <v>22.94266957</v>
          </cell>
          <cell r="CH288">
            <v>7.171968259999999</v>
          </cell>
        </row>
        <row r="289">
          <cell r="A289" t="str">
            <v>MEDIO/HIDRONOR</v>
          </cell>
          <cell r="B289">
            <v>0.13020776348996521</v>
          </cell>
          <cell r="C289">
            <v>0.13020776348996521</v>
          </cell>
          <cell r="D289">
            <v>0.13020776348996521</v>
          </cell>
          <cell r="E289">
            <v>0.13020776348996521</v>
          </cell>
          <cell r="F289">
            <v>0.1302078115611105</v>
          </cell>
          <cell r="CG289">
            <v>0.65103886552097134</v>
          </cell>
          <cell r="CH289">
            <v>0.26041557505107571</v>
          </cell>
        </row>
        <row r="290">
          <cell r="A290" t="str">
            <v>MEDIO/JUSTICIA</v>
          </cell>
          <cell r="B290">
            <v>0.11332410000000001</v>
          </cell>
          <cell r="C290">
            <v>0.11332410000000001</v>
          </cell>
          <cell r="D290">
            <v>0.11332410000000001</v>
          </cell>
          <cell r="E290">
            <v>0.11332410000000001</v>
          </cell>
          <cell r="F290">
            <v>0.11332410000000001</v>
          </cell>
          <cell r="G290">
            <v>6.2328250000000002E-2</v>
          </cell>
          <cell r="H290">
            <v>1.1332599999999998E-2</v>
          </cell>
          <cell r="CG290">
            <v>0.64028135000000008</v>
          </cell>
          <cell r="CH290">
            <v>0.30030905000000008</v>
          </cell>
        </row>
        <row r="291">
          <cell r="A291" t="str">
            <v>MEDIO/NASA</v>
          </cell>
          <cell r="B291">
            <v>0.47971145295036599</v>
          </cell>
          <cell r="C291">
            <v>0.47971145295036599</v>
          </cell>
          <cell r="D291">
            <v>0.47971145295036599</v>
          </cell>
          <cell r="E291">
            <v>0.47971145295036599</v>
          </cell>
          <cell r="F291">
            <v>0.47971145295036599</v>
          </cell>
          <cell r="G291">
            <v>0.47971145295036599</v>
          </cell>
          <cell r="H291">
            <v>0.47971145295036599</v>
          </cell>
          <cell r="I291">
            <v>0.47971145295036599</v>
          </cell>
          <cell r="J291">
            <v>0.239855810599688</v>
          </cell>
          <cell r="CG291">
            <v>4.0775474342026161</v>
          </cell>
          <cell r="CH291">
            <v>2.6384130753515183</v>
          </cell>
        </row>
        <row r="292">
          <cell r="A292" t="str">
            <v>MEDIO/PROVBA</v>
          </cell>
          <cell r="B292">
            <v>0.94791092416776801</v>
          </cell>
          <cell r="C292">
            <v>0.94791092416776801</v>
          </cell>
          <cell r="D292">
            <v>0.94791092416776801</v>
          </cell>
          <cell r="E292">
            <v>0.94791092416776801</v>
          </cell>
          <cell r="F292">
            <v>0.94791102031005903</v>
          </cell>
          <cell r="CG292">
            <v>4.7395547169811314</v>
          </cell>
          <cell r="CH292">
            <v>1.895821944477827</v>
          </cell>
        </row>
        <row r="293">
          <cell r="A293" t="str">
            <v>MEDIO/SALUD</v>
          </cell>
          <cell r="B293">
            <v>1.1491363538036299</v>
          </cell>
          <cell r="C293">
            <v>1.1491363538036299</v>
          </cell>
          <cell r="D293">
            <v>1.1491363538036299</v>
          </cell>
          <cell r="E293">
            <v>1.1491363538036299</v>
          </cell>
          <cell r="F293">
            <v>1.1491363538036299</v>
          </cell>
          <cell r="G293">
            <v>0.57456818891960104</v>
          </cell>
          <cell r="CG293">
            <v>6.3202499579377509</v>
          </cell>
          <cell r="CH293">
            <v>2.8728408965268608</v>
          </cell>
        </row>
        <row r="294">
          <cell r="A294" t="str">
            <v>MEDIO/YACYRETA</v>
          </cell>
          <cell r="B294">
            <v>1.0574106692224492</v>
          </cell>
          <cell r="C294">
            <v>2.015077269222449</v>
          </cell>
          <cell r="D294">
            <v>2.015077269222449</v>
          </cell>
          <cell r="E294">
            <v>2.015077269222449</v>
          </cell>
          <cell r="F294">
            <v>2.015077269222449</v>
          </cell>
          <cell r="G294">
            <v>2.015077269222449</v>
          </cell>
          <cell r="H294">
            <v>1.9784591944718182</v>
          </cell>
          <cell r="I294">
            <v>1.9153331999999998</v>
          </cell>
          <cell r="J294">
            <v>1.9153331999999998</v>
          </cell>
          <cell r="K294">
            <v>1.9153331999999998</v>
          </cell>
          <cell r="L294">
            <v>1.9153331999999998</v>
          </cell>
          <cell r="M294">
            <v>1.9153331999999998</v>
          </cell>
          <cell r="N294">
            <v>1.9153331999999998</v>
          </cell>
          <cell r="O294">
            <v>1.9153331999999998</v>
          </cell>
          <cell r="P294">
            <v>1.9153331999999998</v>
          </cell>
          <cell r="Q294">
            <v>1.9153331999999998</v>
          </cell>
          <cell r="R294">
            <v>1.9153331999999998</v>
          </cell>
          <cell r="S294">
            <v>1.9153331999999998</v>
          </cell>
          <cell r="T294">
            <v>0.95766899999999999</v>
          </cell>
          <cell r="CG294">
            <v>35.137590409806506</v>
          </cell>
          <cell r="CH294">
            <v>30.050025202139157</v>
          </cell>
        </row>
        <row r="295">
          <cell r="A295" t="str">
            <v>OCMO</v>
          </cell>
          <cell r="B295">
            <v>2.7612890879188412</v>
          </cell>
          <cell r="C295">
            <v>2.714354996334241</v>
          </cell>
          <cell r="D295">
            <v>2.6654653179305314</v>
          </cell>
          <cell r="E295">
            <v>2.6165756395268218</v>
          </cell>
          <cell r="F295">
            <v>2.5657303703410199</v>
          </cell>
          <cell r="G295">
            <v>2.5168406919373094</v>
          </cell>
          <cell r="H295">
            <v>2.4699066003527101</v>
          </cell>
          <cell r="CG295">
            <v>18.310162704341476</v>
          </cell>
          <cell r="CH295">
            <v>10.169053302157861</v>
          </cell>
        </row>
        <row r="296">
          <cell r="A296" t="str">
            <v>P BG04/06</v>
          </cell>
          <cell r="B296">
            <v>0</v>
          </cell>
          <cell r="C296">
            <v>0</v>
          </cell>
          <cell r="D296">
            <v>23.329466197775986</v>
          </cell>
          <cell r="E296">
            <v>0</v>
          </cell>
          <cell r="F296">
            <v>2.4221905937404239E-2</v>
          </cell>
          <cell r="CG296">
            <v>23.353688103713392</v>
          </cell>
          <cell r="CH296">
            <v>2.4221905937404239E-2</v>
          </cell>
        </row>
        <row r="297">
          <cell r="A297" t="str">
            <v>P BG05/17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494.49194706652196</v>
          </cell>
          <cell r="CG297">
            <v>494.49194706652196</v>
          </cell>
          <cell r="CH297">
            <v>494.49194706652196</v>
          </cell>
        </row>
        <row r="298">
          <cell r="A298" t="str">
            <v>P BG06/27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197.29602234294504</v>
          </cell>
          <cell r="CG298">
            <v>197.29602234294504</v>
          </cell>
          <cell r="CH298">
            <v>197.29602234294504</v>
          </cell>
        </row>
        <row r="299">
          <cell r="A299" t="str">
            <v>P BG07/05</v>
          </cell>
          <cell r="B299">
            <v>0</v>
          </cell>
          <cell r="C299">
            <v>8.0921020524466361</v>
          </cell>
          <cell r="CG299">
            <v>8.0921020524466361</v>
          </cell>
          <cell r="CH299">
            <v>0</v>
          </cell>
        </row>
        <row r="300">
          <cell r="A300" t="str">
            <v>P BG08/19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25.016012715031501</v>
          </cell>
          <cell r="CG300">
            <v>25.016012715031501</v>
          </cell>
          <cell r="CH300">
            <v>25.016012715031501</v>
          </cell>
        </row>
        <row r="301">
          <cell r="A301" t="str">
            <v>P BG09/09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181.0058603809353</v>
          </cell>
          <cell r="CG301">
            <v>181.0058603809353</v>
          </cell>
          <cell r="CH301">
            <v>181.0058603809353</v>
          </cell>
        </row>
        <row r="302">
          <cell r="A302" t="str">
            <v>P BG10/20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30.8523138837262</v>
          </cell>
          <cell r="CG302">
            <v>30.8523138837262</v>
          </cell>
          <cell r="CH302">
            <v>30.8523138837262</v>
          </cell>
        </row>
        <row r="303">
          <cell r="A303" t="str">
            <v>P BG11/10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73.282461372364196</v>
          </cell>
          <cell r="CG303">
            <v>73.282461372364196</v>
          </cell>
          <cell r="CH303">
            <v>73.282461372364196</v>
          </cell>
        </row>
        <row r="304">
          <cell r="A304" t="str">
            <v>P BG12/15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160.31553493340374</v>
          </cell>
          <cell r="CG304">
            <v>160.31553493340374</v>
          </cell>
          <cell r="CH304">
            <v>160.31553493340374</v>
          </cell>
        </row>
        <row r="305">
          <cell r="A305" t="str">
            <v>P BG13/30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62.825537264492674</v>
          </cell>
          <cell r="CG305">
            <v>62.825537264492674</v>
          </cell>
          <cell r="CH305">
            <v>62.825537264492674</v>
          </cell>
        </row>
        <row r="306">
          <cell r="A306" t="str">
            <v>P BG14/31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1.71353666310608</v>
          </cell>
          <cell r="CG306">
            <v>1.71353666310608</v>
          </cell>
          <cell r="CH306">
            <v>1.71353666310608</v>
          </cell>
        </row>
        <row r="307">
          <cell r="A307" t="str">
            <v>P BG15/12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371.91441607363276</v>
          </cell>
          <cell r="CG307">
            <v>371.91441607363276</v>
          </cell>
          <cell r="CH307">
            <v>371.91441607363276</v>
          </cell>
        </row>
        <row r="308">
          <cell r="A308" t="str">
            <v>P BG16/08$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170.85048594330399</v>
          </cell>
          <cell r="CG308">
            <v>170.85048594330399</v>
          </cell>
          <cell r="CH308">
            <v>170.85048594330399</v>
          </cell>
        </row>
        <row r="309">
          <cell r="A309" t="str">
            <v>P BG17/08</v>
          </cell>
          <cell r="B309">
            <v>0</v>
          </cell>
          <cell r="C309">
            <v>0</v>
          </cell>
          <cell r="D309">
            <v>1718.7507002717693</v>
          </cell>
          <cell r="E309">
            <v>1718.7507002717693</v>
          </cell>
          <cell r="F309">
            <v>1733.6510240583286</v>
          </cell>
          <cell r="CG309">
            <v>5171.1524246018671</v>
          </cell>
          <cell r="CH309">
            <v>3452.4017243300977</v>
          </cell>
        </row>
        <row r="310">
          <cell r="A310" t="str">
            <v>P BG18/18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515.23241858800202</v>
          </cell>
          <cell r="L310">
            <v>515.23241858800202</v>
          </cell>
          <cell r="M310">
            <v>257.61620930545598</v>
          </cell>
          <cell r="CG310">
            <v>1288.0810464814599</v>
          </cell>
          <cell r="CH310">
            <v>1288.0810464814599</v>
          </cell>
        </row>
        <row r="311">
          <cell r="A311" t="str">
            <v>P BG19/31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795.67563842345089</v>
          </cell>
          <cell r="CG311">
            <v>795.67563842345089</v>
          </cell>
          <cell r="CH311">
            <v>795.67563842345089</v>
          </cell>
        </row>
        <row r="312">
          <cell r="A312" t="str">
            <v>P BIHD</v>
          </cell>
          <cell r="B312">
            <v>5.014141749691426E-2</v>
          </cell>
          <cell r="C312">
            <v>5.014141749691426E-2</v>
          </cell>
          <cell r="D312">
            <v>5.014141749691426E-2</v>
          </cell>
          <cell r="E312">
            <v>5.014141749691426E-2</v>
          </cell>
          <cell r="F312">
            <v>4.6103415589659538E-2</v>
          </cell>
          <cell r="CG312">
            <v>0.24666908557731659</v>
          </cell>
          <cell r="CH312">
            <v>9.6244833086573806E-2</v>
          </cell>
        </row>
        <row r="313">
          <cell r="A313" t="str">
            <v>P BP04/E435</v>
          </cell>
          <cell r="B313">
            <v>4.4156158055860208</v>
          </cell>
          <cell r="C313">
            <v>0</v>
          </cell>
          <cell r="D313">
            <v>1.9048417694512798</v>
          </cell>
          <cell r="CG313">
            <v>6.3204575750373007</v>
          </cell>
          <cell r="CH313">
            <v>0</v>
          </cell>
        </row>
        <row r="314">
          <cell r="A314" t="str">
            <v>P BP05/B400 (Hexagon IV)</v>
          </cell>
          <cell r="B314">
            <v>0</v>
          </cell>
          <cell r="C314">
            <v>29.261187996323002</v>
          </cell>
          <cell r="CG314">
            <v>29.261187996323002</v>
          </cell>
          <cell r="CH314">
            <v>0</v>
          </cell>
        </row>
        <row r="315">
          <cell r="A315" t="str">
            <v>P BP06/B450 (Radar III)</v>
          </cell>
          <cell r="B315">
            <v>0</v>
          </cell>
          <cell r="C315">
            <v>0</v>
          </cell>
          <cell r="D315">
            <v>30.772896489906699</v>
          </cell>
          <cell r="CG315">
            <v>30.772896489906699</v>
          </cell>
          <cell r="CH315">
            <v>0</v>
          </cell>
        </row>
        <row r="316">
          <cell r="A316" t="str">
            <v>P BP06/B450 (Radar IV)</v>
          </cell>
          <cell r="B316">
            <v>0</v>
          </cell>
          <cell r="C316">
            <v>0</v>
          </cell>
          <cell r="D316">
            <v>14.693156306111499</v>
          </cell>
          <cell r="CG316">
            <v>14.693156306111499</v>
          </cell>
          <cell r="CH316">
            <v>0</v>
          </cell>
        </row>
        <row r="317">
          <cell r="A317" t="str">
            <v>P BP06/E580</v>
          </cell>
          <cell r="B317">
            <v>0</v>
          </cell>
          <cell r="C317">
            <v>0</v>
          </cell>
          <cell r="D317">
            <v>969.01975510391082</v>
          </cell>
          <cell r="CG317">
            <v>969.01975510391082</v>
          </cell>
          <cell r="CH317">
            <v>0</v>
          </cell>
        </row>
        <row r="318">
          <cell r="A318" t="str">
            <v>P BP07/B450 (Celtic I)</v>
          </cell>
          <cell r="B318">
            <v>0</v>
          </cell>
          <cell r="C318">
            <v>0</v>
          </cell>
          <cell r="D318">
            <v>0</v>
          </cell>
          <cell r="E318">
            <v>11.4358330321627</v>
          </cell>
          <cell r="CG318">
            <v>11.4358330321627</v>
          </cell>
          <cell r="CH318">
            <v>11.4358330321627</v>
          </cell>
        </row>
        <row r="319">
          <cell r="A319" t="str">
            <v>P BP07/B450 (Celtic II)</v>
          </cell>
          <cell r="B319">
            <v>0</v>
          </cell>
          <cell r="C319">
            <v>0</v>
          </cell>
          <cell r="D319">
            <v>0</v>
          </cell>
          <cell r="E319">
            <v>16.985574298453901</v>
          </cell>
          <cell r="CG319">
            <v>16.985574298453901</v>
          </cell>
          <cell r="CH319">
            <v>16.985574298453901</v>
          </cell>
        </row>
        <row r="320">
          <cell r="A320" t="str">
            <v>P BT03</v>
          </cell>
          <cell r="E320">
            <v>0</v>
          </cell>
          <cell r="F320">
            <v>3.3755782275131523</v>
          </cell>
          <cell r="CG320">
            <v>3.3755782275131523</v>
          </cell>
          <cell r="CH320">
            <v>3.3755782275131523</v>
          </cell>
        </row>
        <row r="321">
          <cell r="A321" t="str">
            <v>P BT04</v>
          </cell>
          <cell r="B321">
            <v>620.83813355365032</v>
          </cell>
          <cell r="E321">
            <v>0</v>
          </cell>
          <cell r="F321">
            <v>6.0789305627546794E-2</v>
          </cell>
          <cell r="CG321">
            <v>620.89892285927783</v>
          </cell>
          <cell r="CH321">
            <v>6.0789305627546794E-2</v>
          </cell>
        </row>
        <row r="322">
          <cell r="A322" t="str">
            <v>P BT05</v>
          </cell>
          <cell r="B322">
            <v>0</v>
          </cell>
          <cell r="C322">
            <v>437.92712029737174</v>
          </cell>
          <cell r="E322">
            <v>0</v>
          </cell>
          <cell r="F322">
            <v>1.16523813478506</v>
          </cell>
          <cell r="CG322">
            <v>439.0923584321568</v>
          </cell>
          <cell r="CH322">
            <v>1.16523813478506</v>
          </cell>
        </row>
        <row r="323">
          <cell r="A323" t="str">
            <v>P BT06</v>
          </cell>
          <cell r="B323">
            <v>0</v>
          </cell>
          <cell r="C323">
            <v>0</v>
          </cell>
          <cell r="D323">
            <v>286.1884428725657</v>
          </cell>
          <cell r="E323">
            <v>0</v>
          </cell>
          <cell r="F323">
            <v>0.9787063314556721</v>
          </cell>
          <cell r="CG323">
            <v>287.16714920402137</v>
          </cell>
          <cell r="CH323">
            <v>0.9787063314556721</v>
          </cell>
        </row>
        <row r="324">
          <cell r="A324" t="str">
            <v>P BT2006</v>
          </cell>
          <cell r="B324">
            <v>221.40913326441239</v>
          </cell>
          <cell r="C324">
            <v>221.40913326441239</v>
          </cell>
          <cell r="D324">
            <v>55.352283316103097</v>
          </cell>
          <cell r="CG324">
            <v>498.1705498449279</v>
          </cell>
          <cell r="CH324">
            <v>0</v>
          </cell>
        </row>
        <row r="325">
          <cell r="A325" t="str">
            <v>P BT27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34.379914763468896</v>
          </cell>
          <cell r="CG325">
            <v>34.379914763468896</v>
          </cell>
          <cell r="CH325">
            <v>34.379914763468896</v>
          </cell>
        </row>
        <row r="326">
          <cell r="A326" t="str">
            <v>P CCAP</v>
          </cell>
          <cell r="M326">
            <v>5.1232597503386375</v>
          </cell>
          <cell r="CG326">
            <v>5.1232597503386375</v>
          </cell>
          <cell r="CH326">
            <v>5.1232597503386375</v>
          </cell>
        </row>
        <row r="327">
          <cell r="A327" t="str">
            <v>P DC$</v>
          </cell>
          <cell r="B327">
            <v>4.0644955463917558</v>
          </cell>
          <cell r="C327">
            <v>4.0644955463917558</v>
          </cell>
          <cell r="D327">
            <v>4.0644955463917558</v>
          </cell>
          <cell r="E327">
            <v>1.036883594501719</v>
          </cell>
          <cell r="CG327">
            <v>13.230370233676986</v>
          </cell>
          <cell r="CH327">
            <v>1.036883594501719</v>
          </cell>
        </row>
        <row r="328">
          <cell r="A328" t="str">
            <v>P EL/ARP-61</v>
          </cell>
          <cell r="B328">
            <v>0</v>
          </cell>
          <cell r="C328">
            <v>0</v>
          </cell>
          <cell r="D328">
            <v>0</v>
          </cell>
          <cell r="E328">
            <v>22.652130604811003</v>
          </cell>
          <cell r="F328">
            <v>0.45964335395188799</v>
          </cell>
          <cell r="CG328">
            <v>23.111773958762889</v>
          </cell>
          <cell r="CH328">
            <v>23.111773958762889</v>
          </cell>
        </row>
        <row r="329">
          <cell r="A329" t="str">
            <v>P EL/USD-79</v>
          </cell>
          <cell r="B329">
            <v>0</v>
          </cell>
          <cell r="C329">
            <v>69.269690274432705</v>
          </cell>
          <cell r="CG329">
            <v>69.269690274432705</v>
          </cell>
          <cell r="CH329">
            <v>0</v>
          </cell>
        </row>
        <row r="330">
          <cell r="A330" t="str">
            <v>P EL/USD-91</v>
          </cell>
          <cell r="B330">
            <v>0</v>
          </cell>
          <cell r="C330">
            <v>4.1127186570177505</v>
          </cell>
          <cell r="CG330">
            <v>4.1127186570177505</v>
          </cell>
          <cell r="CH330">
            <v>0</v>
          </cell>
        </row>
        <row r="331">
          <cell r="A331" t="str">
            <v>P FRB</v>
          </cell>
          <cell r="B331">
            <v>123.48490756687565</v>
          </cell>
          <cell r="C331">
            <v>61.733810019101199</v>
          </cell>
          <cell r="CG331">
            <v>185.21871758597683</v>
          </cell>
          <cell r="CH331">
            <v>0</v>
          </cell>
        </row>
        <row r="332">
          <cell r="A332" t="str">
            <v>P PRE6</v>
          </cell>
          <cell r="B332">
            <v>0</v>
          </cell>
          <cell r="C332">
            <v>0</v>
          </cell>
          <cell r="D332">
            <v>6.4818414401205109</v>
          </cell>
          <cell r="E332">
            <v>7.0710997528587392</v>
          </cell>
          <cell r="F332">
            <v>7.0710997528587392</v>
          </cell>
          <cell r="G332">
            <v>7.0710997528587392</v>
          </cell>
          <cell r="H332">
            <v>0.63458587657828136</v>
          </cell>
          <cell r="CG332">
            <v>28.329726575275011</v>
          </cell>
          <cell r="CH332">
            <v>21.847885135154499</v>
          </cell>
        </row>
        <row r="333">
          <cell r="A333" t="str">
            <v>P PRO1</v>
          </cell>
          <cell r="B333">
            <v>22.983982515463925</v>
          </cell>
          <cell r="C333">
            <v>22.983982515463925</v>
          </cell>
          <cell r="D333">
            <v>22.983982515463925</v>
          </cell>
          <cell r="E333">
            <v>5.8689432783505167</v>
          </cell>
          <cell r="CG333">
            <v>74.820890824742293</v>
          </cell>
          <cell r="CH333">
            <v>5.8689432783505167</v>
          </cell>
        </row>
        <row r="334">
          <cell r="A334" t="str">
            <v>P PRO10</v>
          </cell>
          <cell r="B334">
            <v>2.8097028520044804</v>
          </cell>
          <cell r="C334">
            <v>2.8097028520044804</v>
          </cell>
          <cell r="D334">
            <v>2.8097028520044804</v>
          </cell>
          <cell r="E334">
            <v>1.4048514260022402</v>
          </cell>
          <cell r="CG334">
            <v>9.8339599820156813</v>
          </cell>
          <cell r="CH334">
            <v>1.4048514260022402</v>
          </cell>
        </row>
        <row r="335">
          <cell r="A335" t="str">
            <v>P PRO2</v>
          </cell>
          <cell r="B335">
            <v>17.426618196813759</v>
          </cell>
          <cell r="C335">
            <v>17.426618196813759</v>
          </cell>
          <cell r="D335">
            <v>17.426618196813759</v>
          </cell>
          <cell r="E335">
            <v>3.2824997121935384</v>
          </cell>
          <cell r="CG335">
            <v>55.562354302634816</v>
          </cell>
          <cell r="CH335">
            <v>3.2824997121935384</v>
          </cell>
        </row>
        <row r="336">
          <cell r="A336" t="str">
            <v>P PRO3</v>
          </cell>
          <cell r="B336">
            <v>5.3884206185567031E-2</v>
          </cell>
          <cell r="C336">
            <v>5.3832838487972531E-2</v>
          </cell>
          <cell r="D336">
            <v>5.3884206185567031E-2</v>
          </cell>
          <cell r="E336">
            <v>5.3884206185567031E-2</v>
          </cell>
          <cell r="F336">
            <v>5.3884206185567031E-2</v>
          </cell>
          <cell r="G336">
            <v>5.3884206185567031E-2</v>
          </cell>
          <cell r="H336">
            <v>5.3884206185567031E-2</v>
          </cell>
          <cell r="I336">
            <v>2.8003780068728504E-4</v>
          </cell>
          <cell r="CG336">
            <v>0.37741811340206205</v>
          </cell>
          <cell r="CH336">
            <v>0.2158168625429554</v>
          </cell>
        </row>
        <row r="337">
          <cell r="A337" t="str">
            <v>P PRO4</v>
          </cell>
          <cell r="B337">
            <v>28.562077086310467</v>
          </cell>
          <cell r="C337">
            <v>28.595284824724462</v>
          </cell>
          <cell r="D337">
            <v>28.562077086310467</v>
          </cell>
          <cell r="E337">
            <v>28.562077086310467</v>
          </cell>
          <cell r="F337">
            <v>28.562077086310467</v>
          </cell>
          <cell r="G337">
            <v>28.562077086310467</v>
          </cell>
          <cell r="H337">
            <v>26.036094652527428</v>
          </cell>
          <cell r="CG337">
            <v>197.4417649088042</v>
          </cell>
          <cell r="CH337">
            <v>111.72232591145882</v>
          </cell>
        </row>
        <row r="338">
          <cell r="A338" t="str">
            <v>P PRO5</v>
          </cell>
          <cell r="B338">
            <v>9.2653877800687194</v>
          </cell>
          <cell r="C338">
            <v>9.2653877800687194</v>
          </cell>
          <cell r="D338">
            <v>9.2653877800687194</v>
          </cell>
          <cell r="E338">
            <v>4.6375184329896904</v>
          </cell>
          <cell r="CG338">
            <v>32.433681773195843</v>
          </cell>
          <cell r="CH338">
            <v>4.6375184329896904</v>
          </cell>
        </row>
        <row r="339">
          <cell r="A339" t="str">
            <v>P PRO6</v>
          </cell>
          <cell r="B339">
            <v>44.559437239578074</v>
          </cell>
          <cell r="C339">
            <v>44.559437239578074</v>
          </cell>
          <cell r="D339">
            <v>44.559437239578074</v>
          </cell>
          <cell r="E339">
            <v>21.642337887643791</v>
          </cell>
          <cell r="CG339">
            <v>155.32064960637803</v>
          </cell>
          <cell r="CH339">
            <v>21.642337887643791</v>
          </cell>
        </row>
        <row r="340">
          <cell r="A340" t="str">
            <v>P PRO7</v>
          </cell>
          <cell r="B340">
            <v>0</v>
          </cell>
          <cell r="C340">
            <v>0</v>
          </cell>
          <cell r="D340">
            <v>7.9233529209622025E-2</v>
          </cell>
          <cell r="E340">
            <v>8.6436577319587662E-2</v>
          </cell>
          <cell r="F340">
            <v>8.6436577319587662E-2</v>
          </cell>
          <cell r="G340">
            <v>8.6436577319587662E-2</v>
          </cell>
          <cell r="H340">
            <v>8.6436577319587662E-2</v>
          </cell>
          <cell r="I340">
            <v>8.6436577319587662E-2</v>
          </cell>
          <cell r="J340">
            <v>8.6436577319587662E-2</v>
          </cell>
          <cell r="K340">
            <v>8.6436577319587662E-2</v>
          </cell>
          <cell r="L340">
            <v>8.6436577319587662E-2</v>
          </cell>
          <cell r="M340">
            <v>8.6436577319587662E-2</v>
          </cell>
          <cell r="N340">
            <v>7.20304810996564E-3</v>
          </cell>
          <cell r="CG340">
            <v>0.8643657731958766</v>
          </cell>
          <cell r="CH340">
            <v>0.78513224398625459</v>
          </cell>
        </row>
        <row r="341">
          <cell r="A341" t="str">
            <v>P PRO8</v>
          </cell>
          <cell r="B341">
            <v>0</v>
          </cell>
          <cell r="C341">
            <v>0</v>
          </cell>
          <cell r="D341">
            <v>0.42562354342727376</v>
          </cell>
          <cell r="E341">
            <v>0.46431659282975318</v>
          </cell>
          <cell r="F341">
            <v>0.46431659282975318</v>
          </cell>
          <cell r="G341">
            <v>0.46431659282975318</v>
          </cell>
          <cell r="H341">
            <v>0.46431659282975318</v>
          </cell>
          <cell r="I341">
            <v>0.46431659282975318</v>
          </cell>
          <cell r="J341">
            <v>0.46431659282975318</v>
          </cell>
          <cell r="K341">
            <v>0.46431659282975318</v>
          </cell>
          <cell r="L341">
            <v>0.46431659282975318</v>
          </cell>
          <cell r="M341">
            <v>0.46431659282975318</v>
          </cell>
          <cell r="N341">
            <v>3.0648896169167238E-3</v>
          </cell>
          <cell r="CG341">
            <v>4.6075377685119685</v>
          </cell>
          <cell r="CH341">
            <v>4.1819142250846948</v>
          </cell>
        </row>
        <row r="342">
          <cell r="A342" t="str">
            <v>P PRO9</v>
          </cell>
          <cell r="B342">
            <v>4.8327155189003603</v>
          </cell>
          <cell r="C342">
            <v>4.8327155189003603</v>
          </cell>
          <cell r="D342">
            <v>4.8327155189003603</v>
          </cell>
          <cell r="E342">
            <v>2.41635776632303</v>
          </cell>
          <cell r="CG342">
            <v>16.914504323024111</v>
          </cell>
          <cell r="CH342">
            <v>2.41635776632303</v>
          </cell>
        </row>
        <row r="343">
          <cell r="A343" t="str">
            <v>PAR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185.047</v>
          </cell>
          <cell r="CG343">
            <v>185.047</v>
          </cell>
          <cell r="CH343">
            <v>185.047</v>
          </cell>
        </row>
        <row r="344">
          <cell r="A344" t="str">
            <v>PAR $+CER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106.32826507404201</v>
          </cell>
          <cell r="Y344">
            <v>212.65653014808402</v>
          </cell>
          <cell r="Z344">
            <v>212.65653014808402</v>
          </cell>
          <cell r="AA344">
            <v>212.65653014808402</v>
          </cell>
          <cell r="AB344">
            <v>212.65653014808402</v>
          </cell>
          <cell r="AC344">
            <v>212.65653014808402</v>
          </cell>
          <cell r="AD344">
            <v>212.65653014808402</v>
          </cell>
          <cell r="AE344">
            <v>212.65653014808402</v>
          </cell>
          <cell r="AF344">
            <v>212.65653014808402</v>
          </cell>
          <cell r="AG344">
            <v>318.98479522212602</v>
          </cell>
          <cell r="CG344">
            <v>2126.5653014808408</v>
          </cell>
          <cell r="CH344">
            <v>2126.5653014808408</v>
          </cell>
        </row>
        <row r="345">
          <cell r="A345" t="str">
            <v>PAR EUR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304.80452722028599</v>
          </cell>
          <cell r="Y345">
            <v>609.60905444057198</v>
          </cell>
          <cell r="Z345">
            <v>609.60905444057198</v>
          </cell>
          <cell r="AA345">
            <v>609.60905444057198</v>
          </cell>
          <cell r="AB345">
            <v>609.60905444057198</v>
          </cell>
          <cell r="AC345">
            <v>609.60905444057198</v>
          </cell>
          <cell r="AD345">
            <v>609.60905444057198</v>
          </cell>
          <cell r="AE345">
            <v>609.60905444057198</v>
          </cell>
          <cell r="AF345">
            <v>609.60905444057198</v>
          </cell>
          <cell r="AG345">
            <v>914.41358166085797</v>
          </cell>
          <cell r="CG345">
            <v>6096.0905444057189</v>
          </cell>
          <cell r="CH345">
            <v>6096.0905444057189</v>
          </cell>
        </row>
        <row r="346">
          <cell r="A346" t="str">
            <v>PAR JPY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9.2653232625737694</v>
          </cell>
          <cell r="Y346">
            <v>18.530646525147539</v>
          </cell>
          <cell r="Z346">
            <v>18.530646525147539</v>
          </cell>
          <cell r="AA346">
            <v>18.530646525147539</v>
          </cell>
          <cell r="AB346">
            <v>18.530646525147539</v>
          </cell>
          <cell r="AC346">
            <v>18.530646525147539</v>
          </cell>
          <cell r="AD346">
            <v>18.530646525147539</v>
          </cell>
          <cell r="AE346">
            <v>18.530646525147539</v>
          </cell>
          <cell r="AF346">
            <v>18.530646525147539</v>
          </cell>
          <cell r="AG346">
            <v>27.795969787721308</v>
          </cell>
          <cell r="CG346">
            <v>185.30646525147543</v>
          </cell>
          <cell r="CH346">
            <v>185.30646525147543</v>
          </cell>
        </row>
        <row r="347">
          <cell r="A347" t="str">
            <v>PAR USD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327.95723000000004</v>
          </cell>
          <cell r="Y347">
            <v>655.91446000000008</v>
          </cell>
          <cell r="Z347">
            <v>655.91446000000008</v>
          </cell>
          <cell r="AA347">
            <v>655.91446000000008</v>
          </cell>
          <cell r="AB347">
            <v>655.91446000000008</v>
          </cell>
          <cell r="AC347">
            <v>655.91446000000008</v>
          </cell>
          <cell r="AD347">
            <v>655.91446000000008</v>
          </cell>
          <cell r="AE347">
            <v>655.91446000000008</v>
          </cell>
          <cell r="AF347">
            <v>655.91446000000008</v>
          </cell>
          <cell r="AG347">
            <v>983.87169000000006</v>
          </cell>
          <cell r="CG347">
            <v>6559.1446000000005</v>
          </cell>
          <cell r="CH347">
            <v>6559.1446000000005</v>
          </cell>
        </row>
        <row r="348">
          <cell r="A348" t="str">
            <v>PARDM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55.7837200336498</v>
          </cell>
          <cell r="CG348">
            <v>55.7837200336498</v>
          </cell>
          <cell r="CH348">
            <v>55.7837200336498</v>
          </cell>
        </row>
        <row r="349">
          <cell r="A349" t="str">
            <v>PR12</v>
          </cell>
          <cell r="I349">
            <v>4.2187164232959988</v>
          </cell>
          <cell r="J349">
            <v>5.6249552310613318</v>
          </cell>
          <cell r="K349">
            <v>5.6249552310613318</v>
          </cell>
          <cell r="L349">
            <v>5.6249552310613318</v>
          </cell>
          <cell r="M349">
            <v>5.6249552310613318</v>
          </cell>
          <cell r="N349">
            <v>5.6249552310613318</v>
          </cell>
          <cell r="O349">
            <v>5.6249552310613318</v>
          </cell>
          <cell r="P349">
            <v>5.6249552310613318</v>
          </cell>
          <cell r="Q349">
            <v>5.6249552310613318</v>
          </cell>
          <cell r="R349">
            <v>5.6249552310613318</v>
          </cell>
          <cell r="S349">
            <v>1.632140627103063</v>
          </cell>
          <cell r="CG349">
            <v>56.475454129951054</v>
          </cell>
          <cell r="CH349">
            <v>56.475454129951054</v>
          </cell>
        </row>
        <row r="350">
          <cell r="A350" t="str">
            <v>PR8</v>
          </cell>
          <cell r="C350">
            <v>17.93694095242461</v>
          </cell>
          <cell r="D350">
            <v>23.915921269899481</v>
          </cell>
          <cell r="E350">
            <v>23.915921269899481</v>
          </cell>
          <cell r="F350">
            <v>23.915921269899481</v>
          </cell>
          <cell r="G350">
            <v>23.915921269899481</v>
          </cell>
          <cell r="H350">
            <v>23.915921269899481</v>
          </cell>
          <cell r="I350">
            <v>10.112596329250589</v>
          </cell>
          <cell r="CG350">
            <v>147.62914363117261</v>
          </cell>
          <cell r="CH350">
            <v>105.77628140884852</v>
          </cell>
        </row>
        <row r="351">
          <cell r="A351" t="str">
            <v>PRE5</v>
          </cell>
          <cell r="B351">
            <v>259.66633930124738</v>
          </cell>
          <cell r="C351">
            <v>259.66633930124738</v>
          </cell>
          <cell r="D351">
            <v>259.66633930124738</v>
          </cell>
          <cell r="E351">
            <v>23.303389426497599</v>
          </cell>
          <cell r="CG351">
            <v>802.3024073302397</v>
          </cell>
          <cell r="CH351">
            <v>23.303389426497599</v>
          </cell>
        </row>
        <row r="352">
          <cell r="A352" t="str">
            <v>PRE6</v>
          </cell>
          <cell r="B352">
            <v>2.3311103716282924</v>
          </cell>
          <cell r="C352">
            <v>2.3311103716282924</v>
          </cell>
          <cell r="D352">
            <v>2.3311103716282924</v>
          </cell>
          <cell r="E352">
            <v>0.209202211957284</v>
          </cell>
          <cell r="CG352">
            <v>7.2025333268421612</v>
          </cell>
          <cell r="CH352">
            <v>0.209202211957284</v>
          </cell>
        </row>
        <row r="353">
          <cell r="A353" t="str">
            <v>PRO1</v>
          </cell>
          <cell r="B353">
            <v>0.69812507903779897</v>
          </cell>
          <cell r="CG353">
            <v>0.69812507903779897</v>
          </cell>
          <cell r="CH353">
            <v>0</v>
          </cell>
        </row>
        <row r="354">
          <cell r="A354" t="str">
            <v>PRO10</v>
          </cell>
          <cell r="B354">
            <v>1.195107336853372</v>
          </cell>
          <cell r="CG354">
            <v>1.195107336853372</v>
          </cell>
          <cell r="CH354">
            <v>0</v>
          </cell>
        </row>
        <row r="355">
          <cell r="A355" t="str">
            <v>PRO2</v>
          </cell>
          <cell r="B355">
            <v>3.3484393030186173</v>
          </cell>
          <cell r="CG355">
            <v>3.3484393030186173</v>
          </cell>
          <cell r="CH355">
            <v>0</v>
          </cell>
        </row>
        <row r="356">
          <cell r="A356" t="str">
            <v>PRO3</v>
          </cell>
          <cell r="B356">
            <v>1.2151321649484539</v>
          </cell>
          <cell r="C356">
            <v>1.2151321649484539</v>
          </cell>
          <cell r="D356">
            <v>1.2151321649484539</v>
          </cell>
          <cell r="E356">
            <v>1.2194618384879727</v>
          </cell>
          <cell r="CG356">
            <v>4.8648583333333342</v>
          </cell>
          <cell r="CH356">
            <v>1.2194618384879727</v>
          </cell>
        </row>
        <row r="357">
          <cell r="A357" t="str">
            <v>PRO4</v>
          </cell>
          <cell r="B357">
            <v>43.035259855140232</v>
          </cell>
          <cell r="C357">
            <v>43.035259855140232</v>
          </cell>
          <cell r="D357">
            <v>43.035259855140232</v>
          </cell>
          <cell r="E357">
            <v>42.952672968584061</v>
          </cell>
          <cell r="CG357">
            <v>172.05845253400477</v>
          </cell>
          <cell r="CH357">
            <v>42.952672968584061</v>
          </cell>
        </row>
        <row r="358">
          <cell r="A358" t="str">
            <v>PRO5</v>
          </cell>
          <cell r="B358">
            <v>0.61465021993127178</v>
          </cell>
          <cell r="CG358">
            <v>0.61465021993127178</v>
          </cell>
          <cell r="CH358">
            <v>0</v>
          </cell>
        </row>
        <row r="359">
          <cell r="A359" t="str">
            <v>PRO6</v>
          </cell>
          <cell r="B359">
            <v>7.492741655398742</v>
          </cell>
          <cell r="CG359">
            <v>7.492741655398742</v>
          </cell>
          <cell r="CH359">
            <v>0</v>
          </cell>
        </row>
        <row r="360">
          <cell r="A360" t="str">
            <v>PRO7</v>
          </cell>
          <cell r="B360">
            <v>127.56379189720384</v>
          </cell>
          <cell r="C360">
            <v>127.56379189720384</v>
          </cell>
          <cell r="D360">
            <v>127.56379189720384</v>
          </cell>
          <cell r="E360">
            <v>127.56379189720384</v>
          </cell>
          <cell r="F360">
            <v>108.88276083644377</v>
          </cell>
          <cell r="G360">
            <v>108.88276083644377</v>
          </cell>
          <cell r="H360">
            <v>108.88276083644377</v>
          </cell>
          <cell r="I360">
            <v>108.88276083644377</v>
          </cell>
          <cell r="J360">
            <v>108.88276083644377</v>
          </cell>
          <cell r="K360">
            <v>0.43207444274532114</v>
          </cell>
          <cell r="CG360">
            <v>1055.1010462137797</v>
          </cell>
          <cell r="CH360">
            <v>672.40967052216808</v>
          </cell>
        </row>
        <row r="361">
          <cell r="A361" t="str">
            <v>PRO8</v>
          </cell>
          <cell r="B361">
            <v>0.13165521645622916</v>
          </cell>
          <cell r="C361">
            <v>0.13165521645622916</v>
          </cell>
          <cell r="D361">
            <v>0.13165521645622916</v>
          </cell>
          <cell r="E361">
            <v>0.13165521645622916</v>
          </cell>
          <cell r="F361">
            <v>0.13165521645622916</v>
          </cell>
          <cell r="G361">
            <v>0.13165521645622916</v>
          </cell>
          <cell r="H361">
            <v>0.13165521645622916</v>
          </cell>
          <cell r="I361">
            <v>0.13165521645622916</v>
          </cell>
          <cell r="J361">
            <v>0.13165521645622916</v>
          </cell>
          <cell r="K361">
            <v>5.2243888050447702E-4</v>
          </cell>
          <cell r="CG361">
            <v>1.185419386986567</v>
          </cell>
          <cell r="CH361">
            <v>0.7904537376178794</v>
          </cell>
        </row>
        <row r="362">
          <cell r="A362" t="str">
            <v>PRO9</v>
          </cell>
          <cell r="B362">
            <v>0.7128681030927827</v>
          </cell>
          <cell r="CG362">
            <v>0.7128681030927827</v>
          </cell>
          <cell r="CH362">
            <v>0</v>
          </cell>
        </row>
        <row r="363">
          <cell r="A363" t="str">
            <v>SABA/INTGM</v>
          </cell>
          <cell r="B363">
            <v>0.81604444000000009</v>
          </cell>
          <cell r="C363">
            <v>0.48222741999999996</v>
          </cell>
          <cell r="D363">
            <v>0.28354438000000004</v>
          </cell>
          <cell r="E363">
            <v>9.682781E-2</v>
          </cell>
          <cell r="CG363">
            <v>1.6786440500000002</v>
          </cell>
          <cell r="CH363">
            <v>9.682781E-2</v>
          </cell>
        </row>
        <row r="364">
          <cell r="A364" t="str">
            <v>SGP/TESORO</v>
          </cell>
          <cell r="B364">
            <v>0.7924599200000001</v>
          </cell>
          <cell r="CG364">
            <v>0.7924599200000001</v>
          </cell>
          <cell r="CH364">
            <v>0</v>
          </cell>
        </row>
        <row r="365">
          <cell r="A365" t="str">
            <v>VER 1</v>
          </cell>
          <cell r="B365">
            <v>3.5433064236682901</v>
          </cell>
          <cell r="CG365">
            <v>3.5433064236682901</v>
          </cell>
          <cell r="CH365">
            <v>0</v>
          </cell>
        </row>
        <row r="366">
          <cell r="A366" t="str">
            <v>VER 2</v>
          </cell>
          <cell r="B366">
            <v>2.5123669432090598</v>
          </cell>
          <cell r="CG366">
            <v>2.5123669432090598</v>
          </cell>
          <cell r="CH366">
            <v>0</v>
          </cell>
        </row>
        <row r="367">
          <cell r="A367" t="str">
            <v>WBC/RELEXT</v>
          </cell>
          <cell r="B367">
            <v>3.1404255643685174E-2</v>
          </cell>
          <cell r="C367">
            <v>3.0614124466137906E-2</v>
          </cell>
          <cell r="D367">
            <v>3.4606658023184876E-2</v>
          </cell>
          <cell r="E367">
            <v>3.5059243441122656E-2</v>
          </cell>
          <cell r="F367">
            <v>3.6658549420378259E-2</v>
          </cell>
          <cell r="G367">
            <v>3.8133206223306917E-2</v>
          </cell>
          <cell r="H367">
            <v>4.0311218730933497E-2</v>
          </cell>
          <cell r="I367">
            <v>4.3413888041488727E-2</v>
          </cell>
          <cell r="J367">
            <v>4.5682100366076901E-2</v>
          </cell>
          <cell r="K367">
            <v>0.25238230628432001</v>
          </cell>
          <cell r="CG367">
            <v>0.5882655506406349</v>
          </cell>
          <cell r="CH367">
            <v>0.49164051250762697</v>
          </cell>
        </row>
        <row r="368">
          <cell r="A368" t="str">
            <v>WEST/CONEA</v>
          </cell>
          <cell r="B368">
            <v>44.772459019348624</v>
          </cell>
          <cell r="C368">
            <v>9.9530793894964553</v>
          </cell>
          <cell r="D368">
            <v>9.9530793294075242</v>
          </cell>
          <cell r="E368">
            <v>7.90488054320394</v>
          </cell>
          <cell r="F368">
            <v>21.696404506669886</v>
          </cell>
          <cell r="CG368">
            <v>94.279902788126435</v>
          </cell>
          <cell r="CH368">
            <v>29.601285049873827</v>
          </cell>
        </row>
        <row r="369">
          <cell r="A369" t="str">
            <v>#N/A</v>
          </cell>
          <cell r="B369">
            <v>0.59551147422680384</v>
          </cell>
          <cell r="CG369">
            <v>0.59551147422680384</v>
          </cell>
          <cell r="CH369">
            <v>0</v>
          </cell>
        </row>
        <row r="370">
          <cell r="A370" t="str">
            <v>Total general</v>
          </cell>
          <cell r="B370">
            <v>13576.589699441894</v>
          </cell>
          <cell r="C370">
            <v>9304.7149020689176</v>
          </cell>
          <cell r="D370">
            <v>9148.3112556164815</v>
          </cell>
          <cell r="E370">
            <v>7033.6509740552192</v>
          </cell>
          <cell r="F370">
            <v>7035.610533638227</v>
          </cell>
          <cell r="G370">
            <v>5339.0294857679519</v>
          </cell>
          <cell r="H370">
            <v>2795.5357820722174</v>
          </cell>
          <cell r="I370">
            <v>2768.8401934722133</v>
          </cell>
          <cell r="J370">
            <v>2412.0414328888969</v>
          </cell>
          <cell r="K370">
            <v>2790.5799574999305</v>
          </cell>
          <cell r="L370">
            <v>3596.6546315832688</v>
          </cell>
          <cell r="M370">
            <v>973.96302450081862</v>
          </cell>
          <cell r="N370">
            <v>284.22779520147606</v>
          </cell>
          <cell r="O370">
            <v>290.20976315572619</v>
          </cell>
          <cell r="P370">
            <v>135.67565595924003</v>
          </cell>
          <cell r="Q370">
            <v>58.73123693924002</v>
          </cell>
          <cell r="R370">
            <v>381.32759430334528</v>
          </cell>
          <cell r="S370">
            <v>1350.1463991081453</v>
          </cell>
          <cell r="T370">
            <v>1336.781125691042</v>
          </cell>
          <cell r="U370">
            <v>1442.3049520327331</v>
          </cell>
          <cell r="V370">
            <v>1756.2774642474558</v>
          </cell>
          <cell r="W370">
            <v>1407.5654760688967</v>
          </cell>
          <cell r="X370">
            <v>2072.7229882779438</v>
          </cell>
          <cell r="Y370">
            <v>3066.2098003993378</v>
          </cell>
          <cell r="Z370">
            <v>4331.4952665114024</v>
          </cell>
          <cell r="AA370">
            <v>2818.5351034348455</v>
          </cell>
          <cell r="AB370">
            <v>2818.5387498956707</v>
          </cell>
          <cell r="AC370">
            <v>1499.7397759419823</v>
          </cell>
          <cell r="AD370">
            <v>1499.7397759419823</v>
          </cell>
          <cell r="AE370">
            <v>2503.3313897715843</v>
          </cell>
          <cell r="AF370">
            <v>2503.3313897715843</v>
          </cell>
          <cell r="AG370">
            <v>3251.6867353284861</v>
          </cell>
          <cell r="AH370">
            <v>1006.6206986577807</v>
          </cell>
          <cell r="AI370">
            <v>1006.6206986577807</v>
          </cell>
          <cell r="AJ370">
            <v>1006.6206986577807</v>
          </cell>
          <cell r="AK370">
            <v>1006.6206986577807</v>
          </cell>
          <cell r="AL370">
            <v>1006.6206986577807</v>
          </cell>
          <cell r="AM370">
            <v>1006.6206986577807</v>
          </cell>
          <cell r="AN370">
            <v>1006.6206986577807</v>
          </cell>
          <cell r="AO370">
            <v>3.0290848281786897</v>
          </cell>
          <cell r="AP370">
            <v>3.0290848281786897</v>
          </cell>
          <cell r="AQ370">
            <v>3.0290848281786897</v>
          </cell>
          <cell r="AR370">
            <v>3.0290848281786897</v>
          </cell>
          <cell r="AS370">
            <v>3.1969727297116526</v>
          </cell>
          <cell r="AT370">
            <v>3.0290848281786897</v>
          </cell>
          <cell r="AU370">
            <v>3.0290848281786897</v>
          </cell>
          <cell r="AV370">
            <v>3.0290848281786897</v>
          </cell>
          <cell r="AW370">
            <v>3.0290848281786897</v>
          </cell>
          <cell r="AX370">
            <v>3.0290848281786897</v>
          </cell>
          <cell r="AY370">
            <v>3.0290848281786897</v>
          </cell>
          <cell r="AZ370">
            <v>3.0290848281786897</v>
          </cell>
          <cell r="BA370">
            <v>3.0290848281786897</v>
          </cell>
          <cell r="BB370">
            <v>3.0290848281786897</v>
          </cell>
          <cell r="BC370">
            <v>3.0290848281786897</v>
          </cell>
          <cell r="BD370">
            <v>3.0290848281786897</v>
          </cell>
          <cell r="BE370">
            <v>3.0290848281786897</v>
          </cell>
          <cell r="BF370">
            <v>3.0290848281786897</v>
          </cell>
          <cell r="BG370">
            <v>3.0290848281786897</v>
          </cell>
          <cell r="BH370">
            <v>3.0290848281786897</v>
          </cell>
          <cell r="BI370">
            <v>3.0290848281786897</v>
          </cell>
          <cell r="BJ370">
            <v>3.0290848281786897</v>
          </cell>
          <cell r="BK370">
            <v>3.0290848281786897</v>
          </cell>
          <cell r="BL370">
            <v>3.0290848281786897</v>
          </cell>
          <cell r="BM370">
            <v>3.0290848281786897</v>
          </cell>
          <cell r="BN370">
            <v>3.0290848281786897</v>
          </cell>
          <cell r="BO370">
            <v>3.0290848281786897</v>
          </cell>
          <cell r="BP370">
            <v>3.0290848281786897</v>
          </cell>
          <cell r="BQ370">
            <v>3.0290848281786897</v>
          </cell>
          <cell r="BR370">
            <v>3.0290848281786897</v>
          </cell>
          <cell r="BS370">
            <v>3.0290848281786897</v>
          </cell>
          <cell r="BT370">
            <v>3.0290848281786897</v>
          </cell>
          <cell r="BU370">
            <v>3.0290848281786897</v>
          </cell>
          <cell r="BV370">
            <v>3.0290848281786897</v>
          </cell>
          <cell r="BW370">
            <v>3.0290848281786897</v>
          </cell>
          <cell r="BX370">
            <v>3.0290848281786897</v>
          </cell>
          <cell r="BY370">
            <v>3.0290848281786897</v>
          </cell>
          <cell r="BZ370">
            <v>3.0290848281786897</v>
          </cell>
          <cell r="CA370">
            <v>3.0290848281786897</v>
          </cell>
          <cell r="CB370">
            <v>3.0290848281786897</v>
          </cell>
          <cell r="CC370">
            <v>3.0290848281786897</v>
          </cell>
          <cell r="CD370">
            <v>3.0290848281786897</v>
          </cell>
          <cell r="CE370">
            <v>3.0290848281786897</v>
          </cell>
          <cell r="CF370">
            <v>63.610781408934699</v>
          </cell>
          <cell r="CG370">
            <v>108824.47451811477</v>
          </cell>
          <cell r="CH370">
            <v>76794.858660987185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. 2006"/>
      <sheetName val="INT. 2006"/>
      <sheetName val="kap. 2007"/>
      <sheetName val="INT. 2007"/>
      <sheetName val="KAP.2008"/>
      <sheetName val="INT.2008"/>
      <sheetName val="KAP.2009"/>
      <sheetName val="INT.2009"/>
      <sheetName val="KAP. RESTO"/>
      <sheetName val="INT. RESTO"/>
    </sheetNames>
    <sheetDataSet>
      <sheetData sheetId="0"/>
      <sheetData sheetId="1"/>
      <sheetData sheetId="2" refreshError="1">
        <row r="3">
          <cell r="A3" t="str">
            <v>COD. DNCI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2007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</row>
        <row r="5">
          <cell r="A5" t="str">
            <v>ALENIA/FFAA</v>
          </cell>
          <cell r="M5">
            <v>0.80388000000000004</v>
          </cell>
          <cell r="N5">
            <v>0.80388000000000004</v>
          </cell>
        </row>
        <row r="6">
          <cell r="A6" t="str">
            <v>ARMADA-CCI</v>
          </cell>
          <cell r="B6">
            <v>9.3827983552631597E-2</v>
          </cell>
          <cell r="C6">
            <v>9.3827983552631597E-2</v>
          </cell>
          <cell r="D6">
            <v>9.3827983552631597E-2</v>
          </cell>
          <cell r="E6">
            <v>9.3827983552631597E-2</v>
          </cell>
          <cell r="F6">
            <v>9.3827983552631597E-2</v>
          </cell>
          <cell r="G6">
            <v>9.3827983552631597E-2</v>
          </cell>
          <cell r="H6">
            <v>9.3827983552631597E-2</v>
          </cell>
          <cell r="I6">
            <v>9.3827983552631597E-2</v>
          </cell>
          <cell r="J6">
            <v>9.3827983552631597E-2</v>
          </cell>
          <cell r="K6">
            <v>9.3827983552631597E-2</v>
          </cell>
          <cell r="L6">
            <v>9.3827983552631597E-2</v>
          </cell>
          <cell r="N6">
            <v>1.0321078190789474</v>
          </cell>
        </row>
        <row r="7">
          <cell r="A7" t="str">
            <v>AVAL 1/2005</v>
          </cell>
          <cell r="G7">
            <v>9.5522714099999995</v>
          </cell>
          <cell r="M7">
            <v>9.5522714099999995</v>
          </cell>
          <cell r="N7">
            <v>19.104542819999999</v>
          </cell>
        </row>
        <row r="8">
          <cell r="A8" t="str">
            <v>BD07-I $</v>
          </cell>
          <cell r="C8">
            <v>220.23348132034599</v>
          </cell>
          <cell r="N8">
            <v>220.23348132034599</v>
          </cell>
        </row>
        <row r="9">
          <cell r="A9" t="str">
            <v>BD08-UCP</v>
          </cell>
          <cell r="D9">
            <v>108.41312104897601</v>
          </cell>
          <cell r="J9">
            <v>108.41312104897601</v>
          </cell>
          <cell r="N9">
            <v>216.82624209795202</v>
          </cell>
        </row>
        <row r="10">
          <cell r="A10" t="str">
            <v>BD11-UCP</v>
          </cell>
          <cell r="B10">
            <v>30.431100805271303</v>
          </cell>
          <cell r="C10">
            <v>30.431100805271303</v>
          </cell>
          <cell r="D10">
            <v>30.431100805271303</v>
          </cell>
          <cell r="E10">
            <v>30.431100805271303</v>
          </cell>
          <cell r="F10">
            <v>30.431100805271303</v>
          </cell>
          <cell r="G10">
            <v>30.431100805271303</v>
          </cell>
          <cell r="H10">
            <v>30.431100805271303</v>
          </cell>
          <cell r="I10">
            <v>30.431100805271303</v>
          </cell>
          <cell r="J10">
            <v>30.431100805271303</v>
          </cell>
          <cell r="K10">
            <v>30.431100805271303</v>
          </cell>
          <cell r="L10">
            <v>30.431100805271303</v>
          </cell>
          <cell r="M10">
            <v>30.431100805271303</v>
          </cell>
          <cell r="N10">
            <v>365.17320966325559</v>
          </cell>
        </row>
        <row r="11">
          <cell r="A11" t="str">
            <v>BD12-I u$s</v>
          </cell>
          <cell r="C11">
            <v>0</v>
          </cell>
          <cell r="I11">
            <v>1712.02643629</v>
          </cell>
          <cell r="N11">
            <v>1712.02643629</v>
          </cell>
        </row>
        <row r="12">
          <cell r="A12" t="str">
            <v>BD13-u$s</v>
          </cell>
          <cell r="E12">
            <v>245.35378750000001</v>
          </cell>
          <cell r="K12">
            <v>0</v>
          </cell>
          <cell r="N12">
            <v>245.35378750000001</v>
          </cell>
        </row>
        <row r="13">
          <cell r="A13" t="str">
            <v>BERL/YACYRETA</v>
          </cell>
          <cell r="B13">
            <v>0.57377678909952601</v>
          </cell>
          <cell r="H13">
            <v>0.57377678909952601</v>
          </cell>
          <cell r="N13">
            <v>1.147553578199052</v>
          </cell>
        </row>
        <row r="14">
          <cell r="A14" t="str">
            <v>BESP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BG05/17</v>
          </cell>
          <cell r="B15">
            <v>0</v>
          </cell>
          <cell r="H15">
            <v>0</v>
          </cell>
          <cell r="N15">
            <v>0</v>
          </cell>
        </row>
        <row r="16">
          <cell r="A16" t="str">
            <v>BG06/27</v>
          </cell>
          <cell r="D16">
            <v>0</v>
          </cell>
          <cell r="J16">
            <v>0</v>
          </cell>
          <cell r="N16">
            <v>0</v>
          </cell>
        </row>
        <row r="17">
          <cell r="A17" t="str">
            <v>BG08/19</v>
          </cell>
          <cell r="C17">
            <v>0</v>
          </cell>
          <cell r="I17">
            <v>0</v>
          </cell>
          <cell r="N17">
            <v>0</v>
          </cell>
        </row>
        <row r="18">
          <cell r="A18" t="str">
            <v>BG08/Pesificado</v>
          </cell>
          <cell r="G18">
            <v>3.89565337175065E-3</v>
          </cell>
          <cell r="M18">
            <v>3.89565337175065E-3</v>
          </cell>
          <cell r="N18">
            <v>7.7913067435013E-3</v>
          </cell>
        </row>
        <row r="19">
          <cell r="A19" t="str">
            <v>BG09/09</v>
          </cell>
          <cell r="E19">
            <v>0</v>
          </cell>
          <cell r="K19">
            <v>0</v>
          </cell>
          <cell r="N19">
            <v>0</v>
          </cell>
        </row>
        <row r="20">
          <cell r="A20" t="str">
            <v>BG10/20</v>
          </cell>
          <cell r="C20">
            <v>0</v>
          </cell>
          <cell r="I20">
            <v>0</v>
          </cell>
          <cell r="N20">
            <v>0</v>
          </cell>
        </row>
        <row r="21">
          <cell r="A21" t="str">
            <v>BG11/10</v>
          </cell>
          <cell r="D21">
            <v>0</v>
          </cell>
          <cell r="J21">
            <v>0</v>
          </cell>
          <cell r="N21">
            <v>0</v>
          </cell>
        </row>
        <row r="22">
          <cell r="A22" t="str">
            <v>BG12/15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BG13/30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BG14/31</v>
          </cell>
          <cell r="B24">
            <v>0</v>
          </cell>
          <cell r="H24">
            <v>0</v>
          </cell>
          <cell r="N24">
            <v>0</v>
          </cell>
        </row>
        <row r="25">
          <cell r="A25" t="str">
            <v>BG15/12</v>
          </cell>
          <cell r="C25">
            <v>0</v>
          </cell>
          <cell r="I25">
            <v>0</v>
          </cell>
          <cell r="N25">
            <v>0</v>
          </cell>
        </row>
        <row r="26">
          <cell r="A26" t="str">
            <v>BG16/08$</v>
          </cell>
          <cell r="D26">
            <v>0</v>
          </cell>
          <cell r="J26">
            <v>0</v>
          </cell>
          <cell r="N26">
            <v>0</v>
          </cell>
        </row>
        <row r="27">
          <cell r="A27" t="str">
            <v>BG17/08</v>
          </cell>
          <cell r="G27">
            <v>73.481211580000007</v>
          </cell>
          <cell r="M27">
            <v>73.481211580000007</v>
          </cell>
          <cell r="N27">
            <v>146.96242316000001</v>
          </cell>
        </row>
        <row r="28">
          <cell r="A28" t="str">
            <v>BG18/18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BG19/31</v>
          </cell>
          <cell r="G29">
            <v>0</v>
          </cell>
          <cell r="M29">
            <v>0</v>
          </cell>
          <cell r="N29">
            <v>0</v>
          </cell>
        </row>
        <row r="30">
          <cell r="A30" t="str">
            <v>BID 1008</v>
          </cell>
          <cell r="G30">
            <v>0.209907435</v>
          </cell>
          <cell r="M30">
            <v>0.209907435</v>
          </cell>
          <cell r="N30">
            <v>0.41981487000000001</v>
          </cell>
        </row>
        <row r="31">
          <cell r="A31" t="str">
            <v>BID 1021</v>
          </cell>
          <cell r="D31">
            <v>0.36717496100000002</v>
          </cell>
          <cell r="J31">
            <v>0.36717496100000002</v>
          </cell>
          <cell r="N31">
            <v>0.73434992200000004</v>
          </cell>
        </row>
        <row r="32">
          <cell r="A32" t="str">
            <v>BID 1031</v>
          </cell>
          <cell r="C32">
            <v>11.075883347</v>
          </cell>
          <cell r="I32">
            <v>11.075883347</v>
          </cell>
          <cell r="N32">
            <v>22.151766693999999</v>
          </cell>
        </row>
        <row r="33">
          <cell r="A33" t="str">
            <v>BID 1034</v>
          </cell>
          <cell r="F33">
            <v>2.9075023</v>
          </cell>
          <cell r="L33">
            <v>2.9075023</v>
          </cell>
          <cell r="N33">
            <v>5.8150046</v>
          </cell>
        </row>
        <row r="34">
          <cell r="A34" t="str">
            <v>BID 1059</v>
          </cell>
          <cell r="C34">
            <v>6.2037378190000005</v>
          </cell>
          <cell r="I34">
            <v>6.2037378190000005</v>
          </cell>
          <cell r="N34">
            <v>12.407475638000001</v>
          </cell>
        </row>
        <row r="35">
          <cell r="A35" t="str">
            <v>BID 1060</v>
          </cell>
          <cell r="B35">
            <v>2.1383265839999996</v>
          </cell>
          <cell r="H35">
            <v>2.1383265839999996</v>
          </cell>
          <cell r="N35">
            <v>4.2766531679999993</v>
          </cell>
        </row>
        <row r="36">
          <cell r="A36" t="str">
            <v>BID 1068</v>
          </cell>
          <cell r="D36">
            <v>3.4056913250000003</v>
          </cell>
          <cell r="J36">
            <v>3.4056913250000003</v>
          </cell>
          <cell r="N36">
            <v>6.8113826500000005</v>
          </cell>
        </row>
        <row r="37">
          <cell r="A37" t="str">
            <v>BID 1082</v>
          </cell>
          <cell r="C37">
            <v>5.6778839999999997E-2</v>
          </cell>
          <cell r="I37">
            <v>5.6778839999999997E-2</v>
          </cell>
          <cell r="N37">
            <v>0.11355767999999999</v>
          </cell>
        </row>
        <row r="38">
          <cell r="A38" t="str">
            <v>BID 1111</v>
          </cell>
          <cell r="G38">
            <v>0.25303136900000001</v>
          </cell>
          <cell r="M38">
            <v>0.25303136900000001</v>
          </cell>
          <cell r="N38">
            <v>0.50606273800000001</v>
          </cell>
        </row>
        <row r="39">
          <cell r="A39" t="str">
            <v>BID 1118</v>
          </cell>
          <cell r="C39">
            <v>0</v>
          </cell>
          <cell r="I39">
            <v>0</v>
          </cell>
          <cell r="N39">
            <v>0</v>
          </cell>
        </row>
        <row r="40">
          <cell r="A40" t="str">
            <v>BID 1133</v>
          </cell>
          <cell r="B40">
            <v>4.7266242999999999E-2</v>
          </cell>
          <cell r="H40">
            <v>4.7266242999999999E-2</v>
          </cell>
          <cell r="N40">
            <v>9.4532485999999999E-2</v>
          </cell>
        </row>
        <row r="41">
          <cell r="A41" t="str">
            <v>BID 1134</v>
          </cell>
          <cell r="E41">
            <v>0.89829272999999998</v>
          </cell>
          <cell r="K41">
            <v>0.89829272999999998</v>
          </cell>
          <cell r="N41">
            <v>1.79658546</v>
          </cell>
        </row>
        <row r="42">
          <cell r="A42" t="str">
            <v>BID 1164</v>
          </cell>
          <cell r="G42">
            <v>2.3552758599999999</v>
          </cell>
          <cell r="M42">
            <v>2.3552758599999999</v>
          </cell>
          <cell r="N42">
            <v>4.7105517199999998</v>
          </cell>
        </row>
        <row r="43">
          <cell r="A43" t="str">
            <v>BID 1192</v>
          </cell>
          <cell r="D43">
            <v>0.49487639299999997</v>
          </cell>
          <cell r="J43">
            <v>0.49487639299999997</v>
          </cell>
          <cell r="N43">
            <v>0.98975278599999994</v>
          </cell>
        </row>
        <row r="44">
          <cell r="A44" t="str">
            <v>BID 1193</v>
          </cell>
          <cell r="D44">
            <v>0</v>
          </cell>
          <cell r="J44">
            <v>2.0172524690000002</v>
          </cell>
          <cell r="N44">
            <v>2.0172524690000002</v>
          </cell>
        </row>
        <row r="45">
          <cell r="A45" t="str">
            <v>BID 1201</v>
          </cell>
          <cell r="F45">
            <v>4.5015083959999993</v>
          </cell>
          <cell r="L45">
            <v>4.5015083959999993</v>
          </cell>
          <cell r="N45">
            <v>9.0030167919999986</v>
          </cell>
        </row>
        <row r="46">
          <cell r="A46" t="str">
            <v>BID 1206</v>
          </cell>
          <cell r="D46">
            <v>5.5740668E-2</v>
          </cell>
          <cell r="J46">
            <v>5.5740668E-2</v>
          </cell>
          <cell r="N46">
            <v>0.111481336</v>
          </cell>
        </row>
        <row r="47">
          <cell r="A47" t="str">
            <v>BID 1279</v>
          </cell>
          <cell r="E47">
            <v>3.0710684000000002E-2</v>
          </cell>
          <cell r="K47">
            <v>3.0710684000000002E-2</v>
          </cell>
          <cell r="N47">
            <v>6.1421368000000004E-2</v>
          </cell>
        </row>
        <row r="48">
          <cell r="A48" t="str">
            <v>BID 1287</v>
          </cell>
          <cell r="B48">
            <v>5.6315558069999998</v>
          </cell>
          <cell r="H48">
            <v>5.6315558069999998</v>
          </cell>
          <cell r="N48">
            <v>11.263111614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0.35347475</v>
          </cell>
          <cell r="K50">
            <v>0.35347475</v>
          </cell>
          <cell r="N50">
            <v>0.70694950000000001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1.9968863E-2</v>
          </cell>
          <cell r="M52">
            <v>1.9968863E-2</v>
          </cell>
          <cell r="N52">
            <v>3.9937726E-2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I55">
            <v>300</v>
          </cell>
          <cell r="N55">
            <v>600</v>
          </cell>
        </row>
        <row r="56">
          <cell r="A56" t="str">
            <v>BID 1463</v>
          </cell>
          <cell r="D56">
            <v>0</v>
          </cell>
          <cell r="J56">
            <v>0</v>
          </cell>
          <cell r="N56">
            <v>0</v>
          </cell>
        </row>
        <row r="57">
          <cell r="A57" t="str">
            <v>BID 1464</v>
          </cell>
          <cell r="F57">
            <v>0</v>
          </cell>
          <cell r="L57">
            <v>0</v>
          </cell>
          <cell r="N57">
            <v>0</v>
          </cell>
        </row>
        <row r="58">
          <cell r="A58" t="str">
            <v>BID 1517</v>
          </cell>
          <cell r="C58">
            <v>0</v>
          </cell>
          <cell r="G58">
            <v>100</v>
          </cell>
          <cell r="I58">
            <v>0</v>
          </cell>
          <cell r="M58">
            <v>100</v>
          </cell>
          <cell r="N58">
            <v>200</v>
          </cell>
        </row>
        <row r="59">
          <cell r="A59" t="str">
            <v>BID 1575</v>
          </cell>
          <cell r="F59">
            <v>0</v>
          </cell>
          <cell r="L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206</v>
          </cell>
          <cell r="B62">
            <v>3.81858451388766</v>
          </cell>
          <cell r="H62">
            <v>3.81858451388766</v>
          </cell>
          <cell r="N62">
            <v>7.6371690277753199</v>
          </cell>
        </row>
        <row r="63">
          <cell r="A63" t="str">
            <v>BID 214</v>
          </cell>
          <cell r="B63">
            <v>1.11091143163548</v>
          </cell>
          <cell r="N63">
            <v>1.11091143163548</v>
          </cell>
        </row>
        <row r="64">
          <cell r="A64" t="str">
            <v>BID 4</v>
          </cell>
          <cell r="C64">
            <v>8.0321342512908803E-3</v>
          </cell>
          <cell r="I64">
            <v>8.0321342512908803E-3</v>
          </cell>
          <cell r="N64">
            <v>1.6064268502581761E-2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1.6788629222193499</v>
          </cell>
          <cell r="J66">
            <v>1.6788629222193499</v>
          </cell>
          <cell r="N66">
            <v>3.3577258444386997</v>
          </cell>
        </row>
        <row r="67">
          <cell r="A67" t="str">
            <v>BID 516</v>
          </cell>
          <cell r="D67">
            <v>1.2719554230987498</v>
          </cell>
          <cell r="J67">
            <v>1.2719554230987498</v>
          </cell>
          <cell r="N67">
            <v>2.5439108461974995</v>
          </cell>
        </row>
        <row r="68">
          <cell r="A68" t="str">
            <v>BID 528</v>
          </cell>
          <cell r="D68">
            <v>0.69943259728408202</v>
          </cell>
          <cell r="J68">
            <v>0.69943259728408202</v>
          </cell>
          <cell r="N68">
            <v>1.398865194568164</v>
          </cell>
        </row>
        <row r="69">
          <cell r="A69" t="str">
            <v>BID 545</v>
          </cell>
          <cell r="F69">
            <v>1.85697962632529</v>
          </cell>
          <cell r="L69">
            <v>1.85697962632529</v>
          </cell>
          <cell r="N69">
            <v>3.71395925265058</v>
          </cell>
        </row>
        <row r="70">
          <cell r="A70" t="str">
            <v>BID 553</v>
          </cell>
          <cell r="B70">
            <v>0.127534667113299</v>
          </cell>
          <cell r="H70">
            <v>0.127534667113299</v>
          </cell>
          <cell r="N70">
            <v>0.255069334226598</v>
          </cell>
        </row>
        <row r="71">
          <cell r="A71" t="str">
            <v>BID 555</v>
          </cell>
          <cell r="F71">
            <v>9.5852864931857393</v>
          </cell>
          <cell r="L71">
            <v>9.5852864931857393</v>
          </cell>
          <cell r="N71">
            <v>19.170572986371479</v>
          </cell>
        </row>
        <row r="72">
          <cell r="A72" t="str">
            <v>BID 583</v>
          </cell>
          <cell r="E72">
            <v>8.9978412632994207</v>
          </cell>
          <cell r="K72">
            <v>8.9978412632994207</v>
          </cell>
          <cell r="N72">
            <v>17.995682526598841</v>
          </cell>
        </row>
        <row r="73">
          <cell r="A73" t="str">
            <v>BID 618</v>
          </cell>
          <cell r="D73">
            <v>1.70581519163461</v>
          </cell>
          <cell r="J73">
            <v>1.70581519163461</v>
          </cell>
          <cell r="N73">
            <v>3.4116303832692201</v>
          </cell>
        </row>
        <row r="74">
          <cell r="A74" t="str">
            <v>BID 619</v>
          </cell>
          <cell r="D74">
            <v>12.9841272513703</v>
          </cell>
          <cell r="J74">
            <v>12.9841272513703</v>
          </cell>
          <cell r="N74">
            <v>25.968254502740599</v>
          </cell>
        </row>
        <row r="75">
          <cell r="A75" t="str">
            <v>BID 621</v>
          </cell>
          <cell r="B75">
            <v>2.04239363651822</v>
          </cell>
          <cell r="H75">
            <v>2.04239363651822</v>
          </cell>
          <cell r="N75">
            <v>4.0847872730364401</v>
          </cell>
        </row>
        <row r="76">
          <cell r="A76" t="str">
            <v>BID 633</v>
          </cell>
          <cell r="F76">
            <v>11.3512228200662</v>
          </cell>
          <cell r="L76">
            <v>11.3512228200662</v>
          </cell>
          <cell r="N76">
            <v>22.7024456401324</v>
          </cell>
        </row>
        <row r="77">
          <cell r="A77" t="str">
            <v>BID 643</v>
          </cell>
          <cell r="E77">
            <v>1.02772007962675</v>
          </cell>
          <cell r="K77">
            <v>1.02772007962675</v>
          </cell>
          <cell r="N77">
            <v>2.0554401592535001</v>
          </cell>
        </row>
        <row r="78">
          <cell r="A78" t="str">
            <v>BID 661</v>
          </cell>
          <cell r="D78">
            <v>0.41505735999999999</v>
          </cell>
          <cell r="J78">
            <v>0.41505739000000003</v>
          </cell>
          <cell r="N78">
            <v>0.83011475000000001</v>
          </cell>
        </row>
        <row r="79">
          <cell r="A79" t="str">
            <v>BID 682</v>
          </cell>
          <cell r="E79">
            <v>9.9546786108669902</v>
          </cell>
          <cell r="K79">
            <v>9.9546786108669902</v>
          </cell>
          <cell r="N79">
            <v>19.90935722173398</v>
          </cell>
        </row>
        <row r="80">
          <cell r="A80" t="str">
            <v>BID 684</v>
          </cell>
          <cell r="E80">
            <v>0.11879910748189301</v>
          </cell>
          <cell r="K80">
            <v>0.11879910748189301</v>
          </cell>
          <cell r="N80">
            <v>0.23759821496378603</v>
          </cell>
        </row>
        <row r="81">
          <cell r="A81" t="str">
            <v>BID 718</v>
          </cell>
          <cell r="D81">
            <v>0.56482353000000007</v>
          </cell>
          <cell r="J81">
            <v>0.56482353000000007</v>
          </cell>
          <cell r="N81">
            <v>1.1296470600000001</v>
          </cell>
        </row>
        <row r="82">
          <cell r="A82" t="str">
            <v>BID 733</v>
          </cell>
          <cell r="G82">
            <v>12.0012093167737</v>
          </cell>
          <cell r="M82">
            <v>12.0012093167737</v>
          </cell>
          <cell r="N82">
            <v>24.0024186335474</v>
          </cell>
        </row>
        <row r="83">
          <cell r="A83" t="str">
            <v>BID 734</v>
          </cell>
          <cell r="G83">
            <v>13.953091071886298</v>
          </cell>
          <cell r="M83">
            <v>13.953091071886298</v>
          </cell>
          <cell r="N83">
            <v>27.906182143772597</v>
          </cell>
        </row>
        <row r="84">
          <cell r="A84" t="str">
            <v>BID 740</v>
          </cell>
          <cell r="B84">
            <v>0.77254437463399206</v>
          </cell>
          <cell r="H84">
            <v>0.77254437463399206</v>
          </cell>
          <cell r="N84">
            <v>1.5450887492679841</v>
          </cell>
        </row>
        <row r="85">
          <cell r="A85" t="str">
            <v>BID 760</v>
          </cell>
          <cell r="B85">
            <v>3.36431814490708</v>
          </cell>
          <cell r="H85">
            <v>3.36431814490708</v>
          </cell>
          <cell r="N85">
            <v>6.7286362898141601</v>
          </cell>
        </row>
        <row r="86">
          <cell r="A86" t="str">
            <v>BID 768</v>
          </cell>
          <cell r="D86">
            <v>0.17748855831736801</v>
          </cell>
          <cell r="J86">
            <v>0.17748855831736801</v>
          </cell>
          <cell r="N86">
            <v>0.35497711663473602</v>
          </cell>
        </row>
        <row r="87">
          <cell r="A87" t="str">
            <v>BID 795</v>
          </cell>
          <cell r="D87">
            <v>12.809753617500201</v>
          </cell>
          <cell r="J87">
            <v>12.809753617500201</v>
          </cell>
          <cell r="N87">
            <v>25.619507235000402</v>
          </cell>
        </row>
        <row r="88">
          <cell r="A88" t="str">
            <v>BID 797</v>
          </cell>
          <cell r="D88">
            <v>6.7416980315078199</v>
          </cell>
          <cell r="J88">
            <v>6.7416980315078199</v>
          </cell>
          <cell r="N88">
            <v>13.48339606301564</v>
          </cell>
        </row>
        <row r="89">
          <cell r="A89" t="str">
            <v>BID 798</v>
          </cell>
          <cell r="D89">
            <v>1.7813770530605699</v>
          </cell>
          <cell r="J89">
            <v>1.7813770530605699</v>
          </cell>
          <cell r="N89">
            <v>3.5627541061211399</v>
          </cell>
        </row>
        <row r="90">
          <cell r="A90" t="str">
            <v>BID 802</v>
          </cell>
          <cell r="D90">
            <v>3.2181461061333998</v>
          </cell>
          <cell r="J90">
            <v>3.2181461061333998</v>
          </cell>
          <cell r="N90">
            <v>6.4362922122667996</v>
          </cell>
        </row>
        <row r="91">
          <cell r="A91" t="str">
            <v>BID 816</v>
          </cell>
          <cell r="G91">
            <v>4.18354986494227</v>
          </cell>
          <cell r="M91">
            <v>4.18354986494227</v>
          </cell>
          <cell r="N91">
            <v>8.36709972988454</v>
          </cell>
        </row>
        <row r="92">
          <cell r="A92" t="str">
            <v>BID 826</v>
          </cell>
          <cell r="B92">
            <v>1.9096770020101699</v>
          </cell>
          <cell r="H92">
            <v>1.9096770020101699</v>
          </cell>
          <cell r="N92">
            <v>3.8193540040203398</v>
          </cell>
        </row>
        <row r="93">
          <cell r="A93" t="str">
            <v>BID 830</v>
          </cell>
          <cell r="G93">
            <v>5.5887633358321196</v>
          </cell>
          <cell r="M93">
            <v>5.5887633358321196</v>
          </cell>
          <cell r="N93">
            <v>11.177526671664239</v>
          </cell>
        </row>
        <row r="94">
          <cell r="A94" t="str">
            <v>BID 845</v>
          </cell>
          <cell r="E94">
            <v>12.8632597662201</v>
          </cell>
          <cell r="K94">
            <v>12.8632597662201</v>
          </cell>
          <cell r="N94">
            <v>25.7265195324402</v>
          </cell>
        </row>
        <row r="95">
          <cell r="A95" t="str">
            <v>BID 855</v>
          </cell>
          <cell r="C95">
            <v>0.84320547999999995</v>
          </cell>
          <cell r="I95">
            <v>0.84320547999999995</v>
          </cell>
          <cell r="N95">
            <v>1.6864109599999999</v>
          </cell>
        </row>
        <row r="96">
          <cell r="A96" t="str">
            <v>BID 857</v>
          </cell>
          <cell r="G96">
            <v>7.6932642107339806</v>
          </cell>
          <cell r="M96">
            <v>7.6932642107339806</v>
          </cell>
          <cell r="N96">
            <v>15.386528421467961</v>
          </cell>
        </row>
        <row r="97">
          <cell r="A97" t="str">
            <v>BID 863</v>
          </cell>
          <cell r="E97">
            <v>2.1218089999999998E-2</v>
          </cell>
          <cell r="K97">
            <v>2.1218089999999998E-2</v>
          </cell>
          <cell r="N97">
            <v>4.2436179999999997E-2</v>
          </cell>
        </row>
        <row r="98">
          <cell r="A98" t="str">
            <v>BID 865</v>
          </cell>
          <cell r="G98">
            <v>35.5331822787333</v>
          </cell>
          <cell r="M98">
            <v>35.5331822787333</v>
          </cell>
          <cell r="N98">
            <v>71.066364557466599</v>
          </cell>
        </row>
        <row r="99">
          <cell r="A99" t="str">
            <v>BID 867</v>
          </cell>
          <cell r="E99">
            <v>0.47034197999999999</v>
          </cell>
          <cell r="K99">
            <v>0.47034197999999999</v>
          </cell>
          <cell r="N99">
            <v>0.94068395999999999</v>
          </cell>
        </row>
        <row r="100">
          <cell r="A100" t="str">
            <v>BID 871</v>
          </cell>
          <cell r="G100">
            <v>13.016093564849701</v>
          </cell>
          <cell r="M100">
            <v>13.016093564849701</v>
          </cell>
          <cell r="N100">
            <v>26.032187129699402</v>
          </cell>
        </row>
        <row r="101">
          <cell r="A101" t="str">
            <v>BID 899</v>
          </cell>
          <cell r="D101">
            <v>5.1099122705876292</v>
          </cell>
          <cell r="G101">
            <v>4.2407410000000006E-2</v>
          </cell>
          <cell r="J101">
            <v>5.1099122705876292</v>
          </cell>
          <cell r="M101">
            <v>4.2407410000000006E-2</v>
          </cell>
          <cell r="N101">
            <v>10.304639361175258</v>
          </cell>
        </row>
        <row r="102">
          <cell r="A102" t="str">
            <v>BID 907</v>
          </cell>
          <cell r="D102">
            <v>0.64739437</v>
          </cell>
          <cell r="J102">
            <v>0.64739437</v>
          </cell>
          <cell r="N102">
            <v>1.29478874</v>
          </cell>
        </row>
        <row r="103">
          <cell r="A103" t="str">
            <v>BID 925</v>
          </cell>
          <cell r="G103">
            <v>0.47286607000000003</v>
          </cell>
          <cell r="M103">
            <v>0.47286607000000003</v>
          </cell>
          <cell r="N103">
            <v>0.94573214000000005</v>
          </cell>
        </row>
        <row r="104">
          <cell r="A104" t="str">
            <v>BID 925/OC</v>
          </cell>
          <cell r="D104">
            <v>0.58575017500000004</v>
          </cell>
          <cell r="J104">
            <v>0.58575017500000004</v>
          </cell>
          <cell r="N104">
            <v>1.1715003500000001</v>
          </cell>
        </row>
        <row r="105">
          <cell r="A105" t="str">
            <v>BID 932</v>
          </cell>
          <cell r="G105">
            <v>0.9375</v>
          </cell>
          <cell r="M105">
            <v>0.9375</v>
          </cell>
          <cell r="N105">
            <v>1.875</v>
          </cell>
        </row>
        <row r="106">
          <cell r="A106" t="str">
            <v>BID 940</v>
          </cell>
          <cell r="C106">
            <v>0</v>
          </cell>
          <cell r="I106">
            <v>2.8621258309999997</v>
          </cell>
          <cell r="N106">
            <v>2.8621258309999997</v>
          </cell>
        </row>
        <row r="107">
          <cell r="A107" t="str">
            <v>BID 961</v>
          </cell>
          <cell r="G107">
            <v>15.962</v>
          </cell>
          <cell r="M107">
            <v>15.962</v>
          </cell>
          <cell r="N107">
            <v>31.923999999999999</v>
          </cell>
        </row>
        <row r="108">
          <cell r="A108" t="str">
            <v>BID 962</v>
          </cell>
          <cell r="C108">
            <v>1.868181262</v>
          </cell>
          <cell r="I108">
            <v>1.868181262</v>
          </cell>
          <cell r="N108">
            <v>3.736362524</v>
          </cell>
        </row>
        <row r="109">
          <cell r="A109" t="str">
            <v>BID 979</v>
          </cell>
          <cell r="C109">
            <v>11.913592098999999</v>
          </cell>
          <cell r="I109">
            <v>11.913592098999999</v>
          </cell>
          <cell r="N109">
            <v>23.827184197999998</v>
          </cell>
        </row>
        <row r="110">
          <cell r="A110" t="str">
            <v>BID 989</v>
          </cell>
          <cell r="D110">
            <v>0.88438321600000003</v>
          </cell>
          <cell r="J110">
            <v>0.88438321600000003</v>
          </cell>
          <cell r="N110">
            <v>1.7687664320000001</v>
          </cell>
        </row>
        <row r="111">
          <cell r="A111" t="str">
            <v>BID 996</v>
          </cell>
          <cell r="D111">
            <v>0.45856140999999995</v>
          </cell>
          <cell r="J111">
            <v>0.45856140999999995</v>
          </cell>
          <cell r="N111">
            <v>0.91712281999999989</v>
          </cell>
        </row>
        <row r="112">
          <cell r="A112" t="str">
            <v>BID CBA</v>
          </cell>
          <cell r="F112">
            <v>2.7966498480000004</v>
          </cell>
          <cell r="L112">
            <v>2.7966498480000004</v>
          </cell>
          <cell r="N112">
            <v>5.5932996960000008</v>
          </cell>
        </row>
        <row r="113">
          <cell r="A113" t="str">
            <v>BIRF 302</v>
          </cell>
          <cell r="G113">
            <v>0.13857376999999999</v>
          </cell>
          <cell r="M113">
            <v>0.13857376999999999</v>
          </cell>
          <cell r="N113">
            <v>0.27714753999999997</v>
          </cell>
        </row>
        <row r="114">
          <cell r="A114" t="str">
            <v>BIRF 3280</v>
          </cell>
          <cell r="E114">
            <v>9.0114366720000003</v>
          </cell>
          <cell r="K114">
            <v>7.4697644620000005</v>
          </cell>
          <cell r="N114">
            <v>16.481201134000003</v>
          </cell>
        </row>
        <row r="115">
          <cell r="A115" t="str">
            <v>BIRF 3281</v>
          </cell>
          <cell r="F115">
            <v>1.7077424699999999</v>
          </cell>
          <cell r="L115">
            <v>1.8356868</v>
          </cell>
          <cell r="N115">
            <v>3.5434292699999999</v>
          </cell>
        </row>
        <row r="116">
          <cell r="A116" t="str">
            <v>BIRF 3291</v>
          </cell>
          <cell r="D116">
            <v>12.5</v>
          </cell>
          <cell r="J116">
            <v>12.5</v>
          </cell>
          <cell r="N116">
            <v>25</v>
          </cell>
        </row>
        <row r="117">
          <cell r="A117" t="str">
            <v>BIRF 3292</v>
          </cell>
          <cell r="D117">
            <v>0.95935999999999999</v>
          </cell>
          <cell r="J117">
            <v>0.95935999999999999</v>
          </cell>
          <cell r="N117">
            <v>1.91872</v>
          </cell>
        </row>
        <row r="118">
          <cell r="A118" t="str">
            <v>BIRF 3297</v>
          </cell>
          <cell r="D118">
            <v>1.35653</v>
          </cell>
          <cell r="J118">
            <v>1.3793028999999999</v>
          </cell>
          <cell r="N118">
            <v>2.7358329000000001</v>
          </cell>
        </row>
        <row r="119">
          <cell r="A119" t="str">
            <v>BIRF 3362</v>
          </cell>
          <cell r="D119">
            <v>0.96</v>
          </cell>
          <cell r="J119">
            <v>0.96</v>
          </cell>
          <cell r="N119">
            <v>1.92</v>
          </cell>
        </row>
        <row r="120">
          <cell r="A120" t="str">
            <v>BIRF 3394</v>
          </cell>
          <cell r="D120">
            <v>17.215</v>
          </cell>
          <cell r="J120">
            <v>17.88</v>
          </cell>
          <cell r="N120">
            <v>35.094999999999999</v>
          </cell>
        </row>
        <row r="121">
          <cell r="A121" t="str">
            <v>BIRF 343</v>
          </cell>
          <cell r="B121">
            <v>0.16967599999999999</v>
          </cell>
          <cell r="H121">
            <v>0.16967599999999999</v>
          </cell>
          <cell r="N121">
            <v>0.33935199999999999</v>
          </cell>
        </row>
        <row r="122">
          <cell r="A122" t="str">
            <v>BIRF 3460</v>
          </cell>
          <cell r="F122">
            <v>0.82952760000000003</v>
          </cell>
          <cell r="L122">
            <v>0.82952760000000003</v>
          </cell>
          <cell r="N122">
            <v>1.6590552000000001</v>
          </cell>
        </row>
        <row r="123">
          <cell r="A123" t="str">
            <v>BIRF 352</v>
          </cell>
          <cell r="G123">
            <v>4.5855817E-2</v>
          </cell>
          <cell r="M123">
            <v>4.5855817E-2</v>
          </cell>
          <cell r="N123">
            <v>9.1711634E-2</v>
          </cell>
        </row>
        <row r="124">
          <cell r="A124" t="str">
            <v>BIRF 3520</v>
          </cell>
          <cell r="F124">
            <v>14.68</v>
          </cell>
          <cell r="L124">
            <v>15.24</v>
          </cell>
          <cell r="N124">
            <v>29.92</v>
          </cell>
        </row>
        <row r="125">
          <cell r="A125" t="str">
            <v>BIRF 3521</v>
          </cell>
          <cell r="F125">
            <v>8.1683228299999993</v>
          </cell>
          <cell r="L125">
            <v>8.4775545999999995</v>
          </cell>
          <cell r="N125">
            <v>16.645877429999999</v>
          </cell>
        </row>
        <row r="126">
          <cell r="A126" t="str">
            <v>BIRF 3555</v>
          </cell>
          <cell r="D126">
            <v>22.5</v>
          </cell>
          <cell r="J126">
            <v>22.5</v>
          </cell>
          <cell r="N126">
            <v>45</v>
          </cell>
        </row>
        <row r="127">
          <cell r="A127" t="str">
            <v>BIRF 3556</v>
          </cell>
          <cell r="B127">
            <v>14.145</v>
          </cell>
          <cell r="H127">
            <v>14.68</v>
          </cell>
          <cell r="N127">
            <v>28.824999999999999</v>
          </cell>
        </row>
        <row r="128">
          <cell r="A128" t="str">
            <v>BIRF 3558</v>
          </cell>
          <cell r="F128">
            <v>20</v>
          </cell>
          <cell r="L128">
            <v>20</v>
          </cell>
          <cell r="N128">
            <v>40</v>
          </cell>
        </row>
        <row r="129">
          <cell r="A129" t="str">
            <v>BIRF 3611</v>
          </cell>
          <cell r="G129">
            <v>16.252800000000001</v>
          </cell>
          <cell r="M129">
            <v>16.252800000000001</v>
          </cell>
          <cell r="N129">
            <v>32.505600000000001</v>
          </cell>
        </row>
        <row r="130">
          <cell r="A130" t="str">
            <v>BIRF 3643</v>
          </cell>
          <cell r="F130">
            <v>4.9783999999999997</v>
          </cell>
          <cell r="L130">
            <v>4.9783999999999997</v>
          </cell>
          <cell r="N130">
            <v>9.9567999999999994</v>
          </cell>
        </row>
        <row r="131">
          <cell r="A131" t="str">
            <v>BIRF 3709</v>
          </cell>
          <cell r="B131">
            <v>6.6467400000000003</v>
          </cell>
          <cell r="H131">
            <v>6.6467400000000003</v>
          </cell>
          <cell r="N131">
            <v>13.293480000000001</v>
          </cell>
        </row>
        <row r="132">
          <cell r="A132" t="str">
            <v>BIRF 3710</v>
          </cell>
          <cell r="D132">
            <v>0.34299999999999997</v>
          </cell>
          <cell r="J132">
            <v>0.34299999999999997</v>
          </cell>
          <cell r="N132">
            <v>0.68599999999999994</v>
          </cell>
        </row>
        <row r="133">
          <cell r="A133" t="str">
            <v>BIRF 3794</v>
          </cell>
          <cell r="F133">
            <v>8.3864314599999989</v>
          </cell>
          <cell r="L133">
            <v>8.3864314599999989</v>
          </cell>
          <cell r="N133">
            <v>16.772862919999998</v>
          </cell>
        </row>
        <row r="134">
          <cell r="A134" t="str">
            <v>BIRF 3836</v>
          </cell>
          <cell r="D134">
            <v>15</v>
          </cell>
          <cell r="J134">
            <v>15</v>
          </cell>
          <cell r="N134">
            <v>30</v>
          </cell>
        </row>
        <row r="135">
          <cell r="A135" t="str">
            <v>BIRF 3860</v>
          </cell>
          <cell r="F135">
            <v>9.4817456629999999</v>
          </cell>
          <cell r="L135">
            <v>9.4817456629999999</v>
          </cell>
          <cell r="N135">
            <v>18.963491326</v>
          </cell>
        </row>
        <row r="136">
          <cell r="A136" t="str">
            <v>BIRF 3877</v>
          </cell>
          <cell r="E136">
            <v>11.125616056</v>
          </cell>
          <cell r="K136">
            <v>11.125616056</v>
          </cell>
          <cell r="N136">
            <v>22.251232112</v>
          </cell>
        </row>
        <row r="137">
          <cell r="A137" t="str">
            <v>BIRF 3878</v>
          </cell>
          <cell r="C137">
            <v>25</v>
          </cell>
          <cell r="I137">
            <v>25</v>
          </cell>
          <cell r="N137">
            <v>50</v>
          </cell>
        </row>
        <row r="138">
          <cell r="A138" t="str">
            <v>BIRF 3921</v>
          </cell>
          <cell r="E138">
            <v>6.4135</v>
          </cell>
          <cell r="K138">
            <v>6.4135</v>
          </cell>
          <cell r="N138">
            <v>12.827</v>
          </cell>
        </row>
        <row r="139">
          <cell r="A139" t="str">
            <v>BIRF 3926</v>
          </cell>
          <cell r="C139">
            <v>27.777777659999998</v>
          </cell>
          <cell r="I139">
            <v>27.777777659999998</v>
          </cell>
          <cell r="N139">
            <v>55.555555319999996</v>
          </cell>
        </row>
        <row r="140">
          <cell r="A140" t="str">
            <v>BIRF 3927</v>
          </cell>
          <cell r="E140">
            <v>1.3862619600000001</v>
          </cell>
          <cell r="K140">
            <v>1.3862619600000001</v>
          </cell>
          <cell r="N140">
            <v>2.7725239200000003</v>
          </cell>
        </row>
        <row r="141">
          <cell r="A141" t="str">
            <v>BIRF 3931</v>
          </cell>
          <cell r="D141">
            <v>3.7231199999999998</v>
          </cell>
          <cell r="J141">
            <v>3.7231199999999998</v>
          </cell>
          <cell r="N141">
            <v>7.4462399999999995</v>
          </cell>
        </row>
        <row r="142">
          <cell r="A142" t="str">
            <v>BIRF 3948</v>
          </cell>
          <cell r="D142">
            <v>0.52742789899999998</v>
          </cell>
          <cell r="J142">
            <v>0.52742789899999998</v>
          </cell>
          <cell r="N142">
            <v>1.054855798</v>
          </cell>
        </row>
        <row r="143">
          <cell r="A143" t="str">
            <v>BIRF 3957</v>
          </cell>
          <cell r="C143">
            <v>8.4426269299999994</v>
          </cell>
          <cell r="I143">
            <v>8.4426269299999994</v>
          </cell>
          <cell r="N143">
            <v>16.885253859999999</v>
          </cell>
        </row>
        <row r="144">
          <cell r="A144" t="str">
            <v>BIRF 3958</v>
          </cell>
          <cell r="C144">
            <v>0.49724511199999999</v>
          </cell>
          <cell r="I144">
            <v>0.49724511199999999</v>
          </cell>
          <cell r="N144">
            <v>0.99449022399999998</v>
          </cell>
        </row>
        <row r="145">
          <cell r="A145" t="str">
            <v>BIRF 3960</v>
          </cell>
          <cell r="E145">
            <v>1.1284000000000001</v>
          </cell>
          <cell r="K145">
            <v>1.1284000000000001</v>
          </cell>
          <cell r="N145">
            <v>2.2568000000000001</v>
          </cell>
        </row>
        <row r="146">
          <cell r="A146" t="str">
            <v>BIRF 3971</v>
          </cell>
          <cell r="F146">
            <v>4.6810999999999998</v>
          </cell>
          <cell r="L146">
            <v>4.6810999999999998</v>
          </cell>
          <cell r="N146">
            <v>9.3621999999999996</v>
          </cell>
        </row>
        <row r="147">
          <cell r="A147" t="str">
            <v>BIRF 4002</v>
          </cell>
          <cell r="D147">
            <v>13.888888810000001</v>
          </cell>
          <cell r="J147">
            <v>13.888888810000001</v>
          </cell>
          <cell r="N147">
            <v>27.777777620000002</v>
          </cell>
        </row>
        <row r="148">
          <cell r="A148" t="str">
            <v>BIRF 4003</v>
          </cell>
          <cell r="B148">
            <v>5</v>
          </cell>
          <cell r="H148">
            <v>5</v>
          </cell>
          <cell r="N148">
            <v>10</v>
          </cell>
        </row>
        <row r="149">
          <cell r="A149" t="str">
            <v>BIRF 4004</v>
          </cell>
          <cell r="B149">
            <v>1.20150504</v>
          </cell>
          <cell r="H149">
            <v>1.20150504</v>
          </cell>
          <cell r="N149">
            <v>2.40301008</v>
          </cell>
        </row>
        <row r="150">
          <cell r="A150" t="str">
            <v>BIRF 4085</v>
          </cell>
          <cell r="E150">
            <v>0.31323763700000001</v>
          </cell>
          <cell r="K150">
            <v>0.31323763700000001</v>
          </cell>
          <cell r="N150">
            <v>0.62647527400000003</v>
          </cell>
        </row>
        <row r="151">
          <cell r="A151" t="str">
            <v>BIRF 4093</v>
          </cell>
          <cell r="D151">
            <v>13.727459413</v>
          </cell>
          <cell r="J151">
            <v>13.727459413</v>
          </cell>
          <cell r="N151">
            <v>27.454918826</v>
          </cell>
        </row>
        <row r="152">
          <cell r="A152" t="str">
            <v>BIRF 4116</v>
          </cell>
          <cell r="C152">
            <v>15</v>
          </cell>
          <cell r="I152">
            <v>15</v>
          </cell>
          <cell r="N152">
            <v>30</v>
          </cell>
        </row>
        <row r="153">
          <cell r="A153" t="str">
            <v>BIRF 4117</v>
          </cell>
          <cell r="C153">
            <v>9.1524183509999997</v>
          </cell>
          <cell r="I153">
            <v>9.1524183509999997</v>
          </cell>
          <cell r="N153">
            <v>18.304836701999999</v>
          </cell>
        </row>
        <row r="154">
          <cell r="A154" t="str">
            <v>BIRF 4131</v>
          </cell>
          <cell r="E154">
            <v>1</v>
          </cell>
          <cell r="K154">
            <v>1</v>
          </cell>
          <cell r="N154">
            <v>2</v>
          </cell>
        </row>
        <row r="155">
          <cell r="A155" t="str">
            <v>BIRF 4150</v>
          </cell>
          <cell r="D155">
            <v>4.029716466</v>
          </cell>
          <cell r="J155">
            <v>4.029716466</v>
          </cell>
          <cell r="N155">
            <v>8.059432932</v>
          </cell>
        </row>
        <row r="156">
          <cell r="A156" t="str">
            <v>BIRF 4163</v>
          </cell>
          <cell r="G156">
            <v>7.6470646030000005</v>
          </cell>
          <cell r="M156">
            <v>7.6470646030000005</v>
          </cell>
          <cell r="N156">
            <v>15.294129206000001</v>
          </cell>
        </row>
        <row r="157">
          <cell r="A157" t="str">
            <v>BIRF 4164</v>
          </cell>
          <cell r="B157">
            <v>5</v>
          </cell>
          <cell r="H157">
            <v>5</v>
          </cell>
          <cell r="N157">
            <v>10</v>
          </cell>
        </row>
        <row r="158">
          <cell r="A158" t="str">
            <v>BIRF 4168</v>
          </cell>
          <cell r="G158">
            <v>0.74906135600000001</v>
          </cell>
          <cell r="M158">
            <v>0.74906135600000001</v>
          </cell>
          <cell r="N158">
            <v>1.498122712</v>
          </cell>
        </row>
        <row r="159">
          <cell r="A159" t="str">
            <v>BIRF 4195</v>
          </cell>
          <cell r="D159">
            <v>9.9977800000000006</v>
          </cell>
          <cell r="J159">
            <v>9.9977800000000006</v>
          </cell>
          <cell r="N159">
            <v>19.995560000000001</v>
          </cell>
        </row>
        <row r="160">
          <cell r="A160" t="str">
            <v>BIRF 4212</v>
          </cell>
          <cell r="D160">
            <v>2.9183259530000001</v>
          </cell>
          <cell r="J160">
            <v>2.9183259530000001</v>
          </cell>
          <cell r="N160">
            <v>5.8366519060000002</v>
          </cell>
        </row>
        <row r="161">
          <cell r="A161" t="str">
            <v>BIRF 4218</v>
          </cell>
          <cell r="F161">
            <v>2.4998999999999998</v>
          </cell>
          <cell r="L161">
            <v>2.4998999999999998</v>
          </cell>
          <cell r="N161">
            <v>4.9997999999999996</v>
          </cell>
        </row>
        <row r="162">
          <cell r="A162" t="str">
            <v>BIRF 4219</v>
          </cell>
          <cell r="F162">
            <v>3.75</v>
          </cell>
          <cell r="L162">
            <v>3.75</v>
          </cell>
          <cell r="N162">
            <v>7.5</v>
          </cell>
        </row>
        <row r="163">
          <cell r="A163" t="str">
            <v>BIRF 4220</v>
          </cell>
          <cell r="F163">
            <v>1.7499</v>
          </cell>
          <cell r="L163">
            <v>1.7499</v>
          </cell>
          <cell r="N163">
            <v>3.4998</v>
          </cell>
        </row>
        <row r="164">
          <cell r="A164" t="str">
            <v>BIRF 4221</v>
          </cell>
          <cell r="F164">
            <v>5</v>
          </cell>
          <cell r="L164">
            <v>5</v>
          </cell>
          <cell r="N164">
            <v>10</v>
          </cell>
        </row>
        <row r="165">
          <cell r="A165" t="str">
            <v>BIRF 4273</v>
          </cell>
          <cell r="C165">
            <v>1.8156000000000001</v>
          </cell>
          <cell r="I165">
            <v>1.8156000000000001</v>
          </cell>
          <cell r="N165">
            <v>3.6312000000000002</v>
          </cell>
        </row>
        <row r="166">
          <cell r="A166" t="str">
            <v>BIRF 4281</v>
          </cell>
          <cell r="E166">
            <v>0.2999</v>
          </cell>
          <cell r="K166">
            <v>0.2999</v>
          </cell>
          <cell r="N166">
            <v>0.5998</v>
          </cell>
        </row>
        <row r="167">
          <cell r="A167" t="str">
            <v>BIRF 4282</v>
          </cell>
          <cell r="D167">
            <v>1.3681000000000001</v>
          </cell>
          <cell r="J167">
            <v>1.3681000000000001</v>
          </cell>
          <cell r="N167">
            <v>2.7362000000000002</v>
          </cell>
        </row>
        <row r="168">
          <cell r="A168" t="str">
            <v>BIRF 4295</v>
          </cell>
          <cell r="F168">
            <v>21.444956012999999</v>
          </cell>
          <cell r="L168">
            <v>21.444956012999999</v>
          </cell>
          <cell r="N168">
            <v>42.889912025999998</v>
          </cell>
        </row>
        <row r="169">
          <cell r="A169" t="str">
            <v>BIRF 4313</v>
          </cell>
          <cell r="F169">
            <v>5.9256000000000002</v>
          </cell>
          <cell r="L169">
            <v>5.9256000000000002</v>
          </cell>
          <cell r="N169">
            <v>11.8512</v>
          </cell>
        </row>
        <row r="170">
          <cell r="A170" t="str">
            <v>BIRF 4314</v>
          </cell>
          <cell r="F170">
            <v>0.177998248</v>
          </cell>
          <cell r="L170">
            <v>0.177998248</v>
          </cell>
          <cell r="N170">
            <v>0.355996496</v>
          </cell>
        </row>
        <row r="171">
          <cell r="A171" t="str">
            <v>BIRF 4366</v>
          </cell>
          <cell r="C171">
            <v>14.2</v>
          </cell>
          <cell r="I171">
            <v>14.2</v>
          </cell>
          <cell r="N171">
            <v>28.4</v>
          </cell>
        </row>
        <row r="172">
          <cell r="A172" t="str">
            <v>BIRF 4398</v>
          </cell>
          <cell r="E172">
            <v>3.5186691140000002</v>
          </cell>
          <cell r="K172">
            <v>3.6227424259999998</v>
          </cell>
          <cell r="N172">
            <v>7.14141154</v>
          </cell>
        </row>
        <row r="173">
          <cell r="A173" t="str">
            <v>BIRF 4405-1</v>
          </cell>
          <cell r="E173">
            <v>62.5</v>
          </cell>
          <cell r="N173">
            <v>62.5</v>
          </cell>
        </row>
        <row r="174">
          <cell r="A174" t="str">
            <v>BIRF 4423</v>
          </cell>
          <cell r="D174">
            <v>0.601277595</v>
          </cell>
          <cell r="J174">
            <v>0.601277595</v>
          </cell>
          <cell r="N174">
            <v>1.20255519</v>
          </cell>
        </row>
        <row r="175">
          <cell r="A175" t="str">
            <v>BIRF 4454</v>
          </cell>
          <cell r="C175">
            <v>0.14016709099999999</v>
          </cell>
          <cell r="I175">
            <v>0.14016709099999999</v>
          </cell>
          <cell r="N175">
            <v>0.28033418199999999</v>
          </cell>
        </row>
        <row r="176">
          <cell r="A176" t="str">
            <v>BIRF 4459</v>
          </cell>
          <cell r="E176">
            <v>0.5</v>
          </cell>
          <cell r="K176">
            <v>0.5</v>
          </cell>
          <cell r="N176">
            <v>1</v>
          </cell>
        </row>
        <row r="177">
          <cell r="A177" t="str">
            <v>BIRF 4472</v>
          </cell>
          <cell r="G177">
            <v>1.8E-3</v>
          </cell>
          <cell r="M177">
            <v>1.8500000000000001E-3</v>
          </cell>
          <cell r="N177">
            <v>3.65E-3</v>
          </cell>
        </row>
        <row r="178">
          <cell r="A178" t="str">
            <v>BIRF 4484</v>
          </cell>
          <cell r="B178">
            <v>0.58257875800000003</v>
          </cell>
          <cell r="H178">
            <v>0.58257875800000003</v>
          </cell>
          <cell r="N178">
            <v>1.1651575160000001</v>
          </cell>
        </row>
        <row r="179">
          <cell r="A179" t="str">
            <v>BIRF 4516</v>
          </cell>
          <cell r="C179">
            <v>2.5308266480000001</v>
          </cell>
          <cell r="I179">
            <v>2.5308266480000001</v>
          </cell>
          <cell r="N179">
            <v>5.0616532960000002</v>
          </cell>
        </row>
        <row r="180">
          <cell r="A180" t="str">
            <v>BIRF 4578</v>
          </cell>
          <cell r="E180">
            <v>2.2849999989999996</v>
          </cell>
          <cell r="K180">
            <v>2.2849999989999996</v>
          </cell>
          <cell r="N180">
            <v>4.5699999979999992</v>
          </cell>
        </row>
        <row r="181">
          <cell r="A181" t="str">
            <v>BIRF 4580</v>
          </cell>
          <cell r="G181">
            <v>0.14838321799999998</v>
          </cell>
          <cell r="M181">
            <v>0.14838321799999998</v>
          </cell>
          <cell r="N181">
            <v>0.29676643599999997</v>
          </cell>
        </row>
        <row r="182">
          <cell r="A182" t="str">
            <v>BIRF 4585</v>
          </cell>
          <cell r="E182">
            <v>11.399999999</v>
          </cell>
          <cell r="K182">
            <v>11.399999999</v>
          </cell>
          <cell r="N182">
            <v>22.799999998000001</v>
          </cell>
        </row>
        <row r="183">
          <cell r="A183" t="str">
            <v>BIRF 4586</v>
          </cell>
          <cell r="E183">
            <v>2.362673085</v>
          </cell>
          <cell r="K183">
            <v>2.362673085</v>
          </cell>
          <cell r="N183">
            <v>4.7253461699999999</v>
          </cell>
        </row>
        <row r="184">
          <cell r="A184" t="str">
            <v>BIRF 4634</v>
          </cell>
          <cell r="D184">
            <v>10.164999998999999</v>
          </cell>
          <cell r="J184">
            <v>10.164999998999999</v>
          </cell>
          <cell r="N184">
            <v>20.329999997999998</v>
          </cell>
        </row>
        <row r="185">
          <cell r="A185" t="str">
            <v>BIRF 4640</v>
          </cell>
          <cell r="E185">
            <v>0.18937759899999998</v>
          </cell>
          <cell r="K185">
            <v>0.18937759899999998</v>
          </cell>
          <cell r="N185">
            <v>0.37875519799999996</v>
          </cell>
        </row>
        <row r="186">
          <cell r="A186" t="str">
            <v>BIRF 7075</v>
          </cell>
          <cell r="C186">
            <v>12</v>
          </cell>
          <cell r="I186">
            <v>12</v>
          </cell>
          <cell r="N186">
            <v>24</v>
          </cell>
        </row>
        <row r="187">
          <cell r="A187" t="str">
            <v>BIRF 7157</v>
          </cell>
          <cell r="E187">
            <v>0</v>
          </cell>
          <cell r="K187">
            <v>0</v>
          </cell>
          <cell r="N187">
            <v>0</v>
          </cell>
        </row>
        <row r="188">
          <cell r="A188" t="str">
            <v>BIRF 7171</v>
          </cell>
          <cell r="C188">
            <v>14.1</v>
          </cell>
          <cell r="I188">
            <v>14.55</v>
          </cell>
          <cell r="N188">
            <v>28.65</v>
          </cell>
        </row>
        <row r="189">
          <cell r="A189" t="str">
            <v>BIRF 7199</v>
          </cell>
          <cell r="E189">
            <v>16.32</v>
          </cell>
          <cell r="K189">
            <v>16.920000000000002</v>
          </cell>
          <cell r="N189">
            <v>33.24</v>
          </cell>
        </row>
        <row r="190">
          <cell r="A190" t="str">
            <v>BIRF 7242</v>
          </cell>
          <cell r="G190">
            <v>0</v>
          </cell>
          <cell r="M190">
            <v>0</v>
          </cell>
          <cell r="N190">
            <v>0</v>
          </cell>
        </row>
        <row r="191">
          <cell r="A191" t="str">
            <v>BIRF 7268</v>
          </cell>
          <cell r="E191">
            <v>0</v>
          </cell>
          <cell r="K191">
            <v>0</v>
          </cell>
          <cell r="N191">
            <v>0</v>
          </cell>
        </row>
        <row r="192">
          <cell r="A192" t="str">
            <v>BIRF 7295</v>
          </cell>
          <cell r="C192">
            <v>0</v>
          </cell>
          <cell r="I192">
            <v>0</v>
          </cell>
          <cell r="N192">
            <v>0</v>
          </cell>
        </row>
        <row r="193">
          <cell r="A193" t="str">
            <v>BNA/NASA</v>
          </cell>
          <cell r="B193">
            <v>8.621008999999999</v>
          </cell>
          <cell r="H193">
            <v>8.7318649999999991</v>
          </cell>
          <cell r="N193">
            <v>17.352874</v>
          </cell>
        </row>
        <row r="194">
          <cell r="A194" t="str">
            <v>BNA/PROVLP</v>
          </cell>
          <cell r="E194">
            <v>1.55352882159482</v>
          </cell>
          <cell r="N194">
            <v>1.55352882159482</v>
          </cell>
        </row>
        <row r="195">
          <cell r="A195" t="str">
            <v>BNA/SALUD</v>
          </cell>
          <cell r="G195">
            <v>5.93547464968153</v>
          </cell>
          <cell r="M195">
            <v>5.93547464968153</v>
          </cell>
          <cell r="N195">
            <v>11.87094929936306</v>
          </cell>
        </row>
        <row r="196">
          <cell r="A196" t="str">
            <v>BNA/TESORO/BCO</v>
          </cell>
          <cell r="F196">
            <v>7.646709129511671E-2</v>
          </cell>
          <cell r="L196">
            <v>7.646709129511671E-2</v>
          </cell>
          <cell r="N196">
            <v>0.15293418259023342</v>
          </cell>
        </row>
        <row r="197">
          <cell r="A197" t="str">
            <v>BNLH/PROVMI</v>
          </cell>
          <cell r="E197">
            <v>0.32500000000000001</v>
          </cell>
          <cell r="K197">
            <v>0.32500000000000001</v>
          </cell>
          <cell r="N197">
            <v>0.65</v>
          </cell>
        </row>
        <row r="198">
          <cell r="A198" t="str">
            <v>BODEN 15 USD</v>
          </cell>
          <cell r="E198">
            <v>0</v>
          </cell>
          <cell r="K198">
            <v>0</v>
          </cell>
          <cell r="N198">
            <v>0</v>
          </cell>
        </row>
        <row r="199">
          <cell r="A199" t="str">
            <v>BODEN 2007 - II</v>
          </cell>
          <cell r="C199">
            <v>63.46490139301023</v>
          </cell>
          <cell r="N199">
            <v>63.46490139301023</v>
          </cell>
        </row>
        <row r="200">
          <cell r="A200" t="str">
            <v>BODEN 2012 - II</v>
          </cell>
          <cell r="C200">
            <v>0</v>
          </cell>
          <cell r="I200">
            <v>45.980799879999999</v>
          </cell>
          <cell r="N200">
            <v>45.980799879999999</v>
          </cell>
        </row>
        <row r="201">
          <cell r="A201" t="str">
            <v>BODEN 2014 ($+CER)</v>
          </cell>
          <cell r="D201">
            <v>0</v>
          </cell>
          <cell r="J201">
            <v>0</v>
          </cell>
          <cell r="N201">
            <v>0</v>
          </cell>
        </row>
        <row r="202">
          <cell r="A202" t="str">
            <v>BOGAR</v>
          </cell>
          <cell r="B202">
            <v>45.508553750566819</v>
          </cell>
          <cell r="C202">
            <v>45.508553750566819</v>
          </cell>
          <cell r="D202">
            <v>45.508553750566819</v>
          </cell>
          <cell r="E202">
            <v>45.508553750566819</v>
          </cell>
          <cell r="F202">
            <v>45.508553750566819</v>
          </cell>
          <cell r="G202">
            <v>45.508553750566819</v>
          </cell>
          <cell r="H202">
            <v>45.508553750566819</v>
          </cell>
          <cell r="I202">
            <v>45.508553750566819</v>
          </cell>
          <cell r="J202">
            <v>45.508553750566819</v>
          </cell>
          <cell r="K202">
            <v>45.508553750566819</v>
          </cell>
          <cell r="L202">
            <v>45.508553750566819</v>
          </cell>
          <cell r="M202">
            <v>45.508553750566819</v>
          </cell>
          <cell r="N202">
            <v>546.10264500680182</v>
          </cell>
        </row>
        <row r="203">
          <cell r="A203" t="str">
            <v>Bono 2013 $</v>
          </cell>
          <cell r="E203">
            <v>1.58220620888158</v>
          </cell>
          <cell r="K203">
            <v>1.58220620888158</v>
          </cell>
          <cell r="N203">
            <v>3.1644124177631601</v>
          </cell>
        </row>
        <row r="204">
          <cell r="A204" t="str">
            <v>BONOS/PROVSJ</v>
          </cell>
          <cell r="G204">
            <v>0</v>
          </cell>
          <cell r="M204">
            <v>7.6337192283629998</v>
          </cell>
          <cell r="N204">
            <v>7.6337192283629998</v>
          </cell>
        </row>
        <row r="205">
          <cell r="A205" t="str">
            <v>BP06/B450-Fid1</v>
          </cell>
          <cell r="B205">
            <v>0</v>
          </cell>
          <cell r="C205">
            <v>0</v>
          </cell>
          <cell r="E205">
            <v>0</v>
          </cell>
          <cell r="F205">
            <v>0</v>
          </cell>
          <cell r="H205">
            <v>0</v>
          </cell>
          <cell r="I205">
            <v>4.0177469622963098E-2</v>
          </cell>
          <cell r="N205">
            <v>4.0177469622963098E-2</v>
          </cell>
        </row>
        <row r="206">
          <cell r="A206" t="str">
            <v>BP07/B450</v>
          </cell>
          <cell r="B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4.3485797264488299E-2</v>
          </cell>
          <cell r="N206">
            <v>4.3485797264488299E-2</v>
          </cell>
        </row>
        <row r="207">
          <cell r="A207" t="str">
            <v>BRA/TESORO</v>
          </cell>
          <cell r="F207">
            <v>0.12253164</v>
          </cell>
          <cell r="L207">
            <v>0.12253164</v>
          </cell>
          <cell r="N207">
            <v>0.24506327999999999</v>
          </cell>
        </row>
        <row r="208">
          <cell r="A208" t="str">
            <v>BRA/YACYRETA</v>
          </cell>
          <cell r="B208">
            <v>5.1941539999999994E-2</v>
          </cell>
          <cell r="C208">
            <v>6.6331200000000002E-3</v>
          </cell>
          <cell r="E208">
            <v>6.6628100000000008E-3</v>
          </cell>
          <cell r="H208">
            <v>2.0267220000000002E-2</v>
          </cell>
          <cell r="N208">
            <v>8.5504689999999994E-2</v>
          </cell>
        </row>
        <row r="209">
          <cell r="A209" t="str">
            <v>CAF I</v>
          </cell>
          <cell r="F209">
            <v>0</v>
          </cell>
          <cell r="L209">
            <v>2.394357141</v>
          </cell>
          <cell r="N209">
            <v>2.394357141</v>
          </cell>
        </row>
        <row r="210">
          <cell r="A210" t="str">
            <v>CITILA/RELEXT</v>
          </cell>
          <cell r="B210">
            <v>3.7362600000000004E-3</v>
          </cell>
          <cell r="C210">
            <v>3.7581300000000002E-3</v>
          </cell>
          <cell r="D210">
            <v>4.5756099999999999E-3</v>
          </cell>
          <cell r="E210">
            <v>3.80693E-3</v>
          </cell>
          <cell r="F210">
            <v>4.0928000000000006E-3</v>
          </cell>
          <cell r="G210">
            <v>3.8531900000000003E-3</v>
          </cell>
          <cell r="H210">
            <v>4.1378199999999995E-3</v>
          </cell>
          <cell r="I210">
            <v>3.8999799999999999E-3</v>
          </cell>
          <cell r="J210">
            <v>3.9228200000000005E-3</v>
          </cell>
          <cell r="K210">
            <v>4.2056000000000003E-3</v>
          </cell>
          <cell r="L210">
            <v>3.9704099999999997E-3</v>
          </cell>
          <cell r="M210">
            <v>4.2519300000000001E-3</v>
          </cell>
          <cell r="N210">
            <v>4.8211480000000008E-2</v>
          </cell>
        </row>
        <row r="211">
          <cell r="A211" t="str">
            <v>CLPARIS</v>
          </cell>
          <cell r="D211">
            <v>0</v>
          </cell>
          <cell r="F211">
            <v>203.74482514655699</v>
          </cell>
          <cell r="G211">
            <v>0</v>
          </cell>
          <cell r="J211">
            <v>0</v>
          </cell>
          <cell r="L211">
            <v>203.74483514655699</v>
          </cell>
          <cell r="M211">
            <v>0</v>
          </cell>
          <cell r="N211">
            <v>407.48966029311396</v>
          </cell>
        </row>
        <row r="212">
          <cell r="A212" t="str">
            <v>DBF/CONEA</v>
          </cell>
          <cell r="M212">
            <v>4.2708622748815204</v>
          </cell>
          <cell r="N212">
            <v>4.2708622748815204</v>
          </cell>
        </row>
        <row r="213">
          <cell r="A213" t="str">
            <v>DISC $+CER</v>
          </cell>
          <cell r="G213">
            <v>0</v>
          </cell>
          <cell r="M213">
            <v>0</v>
          </cell>
          <cell r="N213">
            <v>0</v>
          </cell>
        </row>
        <row r="214">
          <cell r="A214" t="str">
            <v>DISC EUR</v>
          </cell>
          <cell r="G214">
            <v>0</v>
          </cell>
          <cell r="M214">
            <v>0</v>
          </cell>
          <cell r="N214">
            <v>0</v>
          </cell>
        </row>
        <row r="215">
          <cell r="A215" t="str">
            <v>DISC JPY</v>
          </cell>
          <cell r="G215">
            <v>0</v>
          </cell>
          <cell r="M215">
            <v>0</v>
          </cell>
          <cell r="N215">
            <v>0</v>
          </cell>
        </row>
        <row r="216">
          <cell r="A216" t="str">
            <v>DISC USD</v>
          </cell>
          <cell r="G216">
            <v>0</v>
          </cell>
          <cell r="M216">
            <v>0</v>
          </cell>
          <cell r="N216">
            <v>0</v>
          </cell>
        </row>
        <row r="217">
          <cell r="A217" t="str">
            <v>DISD</v>
          </cell>
          <cell r="F217">
            <v>0</v>
          </cell>
          <cell r="L217">
            <v>0</v>
          </cell>
          <cell r="N217">
            <v>0</v>
          </cell>
        </row>
        <row r="218">
          <cell r="A218" t="str">
            <v>DISDDM</v>
          </cell>
          <cell r="F218">
            <v>0</v>
          </cell>
          <cell r="L218">
            <v>0</v>
          </cell>
          <cell r="N218">
            <v>0</v>
          </cell>
        </row>
        <row r="219">
          <cell r="A219" t="str">
            <v>EDC/YACYRETA</v>
          </cell>
          <cell r="D219">
            <v>2.3741216999999999</v>
          </cell>
          <cell r="N219">
            <v>2.3741216999999999</v>
          </cell>
        </row>
        <row r="220">
          <cell r="A220" t="str">
            <v>EEUU/TESORO</v>
          </cell>
          <cell r="D220">
            <v>0</v>
          </cell>
          <cell r="G220">
            <v>0</v>
          </cell>
          <cell r="J220">
            <v>2.6910729999999998</v>
          </cell>
          <cell r="N220">
            <v>2.6910729999999998</v>
          </cell>
        </row>
        <row r="221">
          <cell r="A221" t="str">
            <v>EIB/VIALIDAD</v>
          </cell>
          <cell r="G221">
            <v>1.3942185299999998</v>
          </cell>
          <cell r="M221">
            <v>1.4413609100000002</v>
          </cell>
          <cell r="N221">
            <v>2.8355794400000001</v>
          </cell>
        </row>
        <row r="222">
          <cell r="A222" t="str">
            <v>EL/ARP-61</v>
          </cell>
          <cell r="C222">
            <v>0.20744375000000001</v>
          </cell>
          <cell r="N222">
            <v>0.20744375000000001</v>
          </cell>
        </row>
        <row r="223">
          <cell r="A223" t="str">
            <v>EL/DEM-44</v>
          </cell>
          <cell r="F223">
            <v>0</v>
          </cell>
          <cell r="N223">
            <v>0</v>
          </cell>
        </row>
        <row r="224">
          <cell r="A224" t="str">
            <v>EL/DEM-52</v>
          </cell>
          <cell r="J224">
            <v>0</v>
          </cell>
          <cell r="N224">
            <v>0</v>
          </cell>
        </row>
        <row r="225">
          <cell r="A225" t="str">
            <v>EL/DEM-55</v>
          </cell>
          <cell r="L225">
            <v>0</v>
          </cell>
          <cell r="N225">
            <v>0</v>
          </cell>
        </row>
        <row r="226">
          <cell r="A226" t="str">
            <v>EL/DEM-72</v>
          </cell>
          <cell r="K226">
            <v>0</v>
          </cell>
          <cell r="N226">
            <v>0</v>
          </cell>
        </row>
        <row r="227">
          <cell r="A227" t="str">
            <v>EL/DEM-76</v>
          </cell>
          <cell r="C227">
            <v>0</v>
          </cell>
          <cell r="N227">
            <v>0</v>
          </cell>
        </row>
        <row r="228">
          <cell r="A228" t="str">
            <v>EL/DEM-82</v>
          </cell>
          <cell r="H228">
            <v>0</v>
          </cell>
          <cell r="N228">
            <v>0</v>
          </cell>
        </row>
        <row r="229">
          <cell r="A229" t="str">
            <v>EL/DEM-86</v>
          </cell>
          <cell r="L229">
            <v>0</v>
          </cell>
          <cell r="N229">
            <v>0</v>
          </cell>
        </row>
        <row r="230">
          <cell r="A230" t="str">
            <v>EL/EUR-108</v>
          </cell>
          <cell r="B230">
            <v>383.00710900473899</v>
          </cell>
          <cell r="N230">
            <v>383.00710900473899</v>
          </cell>
        </row>
        <row r="231">
          <cell r="A231" t="str">
            <v>EL/EUR-114</v>
          </cell>
          <cell r="J231">
            <v>188.75118483412299</v>
          </cell>
          <cell r="N231">
            <v>188.75118483412299</v>
          </cell>
        </row>
        <row r="232">
          <cell r="A232" t="str">
            <v>EL/EUR-116</v>
          </cell>
          <cell r="C232">
            <v>212.68246445497599</v>
          </cell>
          <cell r="N232">
            <v>212.68246445497599</v>
          </cell>
        </row>
        <row r="233">
          <cell r="A233" t="str">
            <v>EL/EUR-80</v>
          </cell>
          <cell r="E233">
            <v>0</v>
          </cell>
          <cell r="N233">
            <v>0</v>
          </cell>
        </row>
        <row r="234">
          <cell r="A234" t="str">
            <v>EL/EUR-85</v>
          </cell>
          <cell r="H234">
            <v>0</v>
          </cell>
          <cell r="N234">
            <v>0</v>
          </cell>
        </row>
        <row r="235">
          <cell r="A235" t="str">
            <v>EL/EUR-88</v>
          </cell>
          <cell r="C235">
            <v>0</v>
          </cell>
          <cell r="N235">
            <v>0</v>
          </cell>
        </row>
        <row r="236">
          <cell r="A236" t="str">
            <v>EL/EUR-92</v>
          </cell>
          <cell r="C236">
            <v>0</v>
          </cell>
          <cell r="N236">
            <v>0</v>
          </cell>
        </row>
        <row r="237">
          <cell r="A237" t="str">
            <v>EL/EUR-95</v>
          </cell>
          <cell r="F237">
            <v>0</v>
          </cell>
          <cell r="N237">
            <v>0</v>
          </cell>
        </row>
        <row r="238">
          <cell r="A238" t="str">
            <v>EL/ITL-60</v>
          </cell>
          <cell r="B238">
            <v>159.19906297393399</v>
          </cell>
          <cell r="N238">
            <v>159.19906297393399</v>
          </cell>
        </row>
        <row r="239">
          <cell r="A239" t="str">
            <v>EL/ITL-69</v>
          </cell>
          <cell r="I239">
            <v>209.061018459716</v>
          </cell>
          <cell r="N239">
            <v>209.061018459716</v>
          </cell>
        </row>
        <row r="240">
          <cell r="A240" t="str">
            <v>EL/ITL-77</v>
          </cell>
          <cell r="K240">
            <v>0</v>
          </cell>
          <cell r="N240">
            <v>0</v>
          </cell>
        </row>
        <row r="241">
          <cell r="A241" t="str">
            <v>EL/JPY-99</v>
          </cell>
          <cell r="I241">
            <v>0</v>
          </cell>
          <cell r="N241">
            <v>0</v>
          </cell>
        </row>
        <row r="242">
          <cell r="A242" t="str">
            <v>EL/LIB-67</v>
          </cell>
          <cell r="G242">
            <v>56.419640134187304</v>
          </cell>
          <cell r="N242">
            <v>56.419640134187304</v>
          </cell>
        </row>
        <row r="243">
          <cell r="A243" t="str">
            <v>EL/NLG-78</v>
          </cell>
          <cell r="C243">
            <v>0</v>
          </cell>
          <cell r="N243">
            <v>0</v>
          </cell>
        </row>
        <row r="244">
          <cell r="A244" t="str">
            <v>EL/USD-89</v>
          </cell>
          <cell r="D244">
            <v>0.54615119999999995</v>
          </cell>
          <cell r="J244">
            <v>0.54615119999999995</v>
          </cell>
          <cell r="N244">
            <v>1.0923023999999999</v>
          </cell>
        </row>
        <row r="245">
          <cell r="A245" t="str">
            <v>EN/YACYRETA</v>
          </cell>
          <cell r="F245">
            <v>0.16076685999999998</v>
          </cell>
          <cell r="N245">
            <v>0.16076685999999998</v>
          </cell>
        </row>
        <row r="246">
          <cell r="A246" t="str">
            <v>EXIMUS/YACYRETA</v>
          </cell>
          <cell r="F246">
            <v>11.608162530000001</v>
          </cell>
          <cell r="L246">
            <v>11.608162499999999</v>
          </cell>
          <cell r="N246">
            <v>23.21632503</v>
          </cell>
        </row>
        <row r="247">
          <cell r="A247" t="str">
            <v>FERRO</v>
          </cell>
          <cell r="E247">
            <v>0</v>
          </cell>
          <cell r="K247">
            <v>0</v>
          </cell>
          <cell r="N247">
            <v>0</v>
          </cell>
        </row>
        <row r="248">
          <cell r="A248" t="str">
            <v>FIDA 417</v>
          </cell>
          <cell r="G248">
            <v>0.190153349496017</v>
          </cell>
          <cell r="M248">
            <v>0.190153349496017</v>
          </cell>
          <cell r="N248">
            <v>0.38030669899203401</v>
          </cell>
        </row>
        <row r="249">
          <cell r="A249" t="str">
            <v>FIDA 514</v>
          </cell>
          <cell r="G249">
            <v>2.21177276800868E-2</v>
          </cell>
          <cell r="M249">
            <v>2.21177276800868E-2</v>
          </cell>
          <cell r="N249">
            <v>4.4235455360173599E-2</v>
          </cell>
        </row>
        <row r="250">
          <cell r="A250" t="str">
            <v>FKUW/PROVSF</v>
          </cell>
          <cell r="G250">
            <v>1.11924835616438</v>
          </cell>
          <cell r="M250">
            <v>1.11924835616438</v>
          </cell>
          <cell r="N250">
            <v>2.23849671232876</v>
          </cell>
        </row>
        <row r="251">
          <cell r="A251" t="str">
            <v>FON/TESORO</v>
          </cell>
          <cell r="B251">
            <v>0.1906911151315786</v>
          </cell>
          <cell r="C251">
            <v>1.1216545756578937</v>
          </cell>
          <cell r="D251">
            <v>0.47429884210526352</v>
          </cell>
          <cell r="E251">
            <v>0.80024648322368441</v>
          </cell>
          <cell r="F251">
            <v>0.91428835197368408</v>
          </cell>
          <cell r="G251">
            <v>1.7964694144736841</v>
          </cell>
          <cell r="H251">
            <v>0.1906911151315786</v>
          </cell>
          <cell r="I251">
            <v>1.1216545756578937</v>
          </cell>
          <cell r="J251">
            <v>0.47429884210526352</v>
          </cell>
          <cell r="K251">
            <v>0.80024648322368441</v>
          </cell>
          <cell r="L251">
            <v>0.91428835197368408</v>
          </cell>
          <cell r="M251">
            <v>1.7964694144736841</v>
          </cell>
          <cell r="N251">
            <v>10.595297565131576</v>
          </cell>
        </row>
        <row r="252">
          <cell r="A252" t="str">
            <v>FONP 06/94</v>
          </cell>
          <cell r="D252">
            <v>3.1607262289999998</v>
          </cell>
          <cell r="E252">
            <v>0.15139385</v>
          </cell>
          <cell r="J252">
            <v>3.1607262289999998</v>
          </cell>
          <cell r="K252">
            <v>0.15139385</v>
          </cell>
          <cell r="N252">
            <v>6.6242401579999992</v>
          </cell>
        </row>
        <row r="253">
          <cell r="A253" t="str">
            <v>FONP 07/94</v>
          </cell>
          <cell r="C253">
            <v>2.010632545</v>
          </cell>
          <cell r="G253">
            <v>2.0086331390000001</v>
          </cell>
          <cell r="N253">
            <v>4.0192656840000005</v>
          </cell>
        </row>
        <row r="254">
          <cell r="A254" t="str">
            <v>FONP 10/96</v>
          </cell>
          <cell r="F254">
            <v>0.70247728500000006</v>
          </cell>
          <cell r="L254">
            <v>0.70247728500000006</v>
          </cell>
          <cell r="N254">
            <v>1.4049545700000001</v>
          </cell>
        </row>
        <row r="255">
          <cell r="A255" t="str">
            <v>FONP 12/02</v>
          </cell>
          <cell r="B255">
            <v>3.61875E-3</v>
          </cell>
          <cell r="H255">
            <v>3.61875E-3</v>
          </cell>
          <cell r="N255">
            <v>7.2375E-3</v>
          </cell>
        </row>
        <row r="256">
          <cell r="A256" t="str">
            <v>FONP 13/03</v>
          </cell>
          <cell r="D256">
            <v>0</v>
          </cell>
          <cell r="J256">
            <v>0</v>
          </cell>
          <cell r="N256">
            <v>0</v>
          </cell>
        </row>
        <row r="257">
          <cell r="A257" t="str">
            <v>FONP 14/04</v>
          </cell>
          <cell r="C257">
            <v>0</v>
          </cell>
          <cell r="I257">
            <v>0</v>
          </cell>
          <cell r="N257">
            <v>0</v>
          </cell>
        </row>
        <row r="258">
          <cell r="A258" t="str">
            <v>FUB/RELEXT</v>
          </cell>
          <cell r="B258">
            <v>1.3531800000000001E-3</v>
          </cell>
          <cell r="C258">
            <v>2.2968200000000002E-3</v>
          </cell>
          <cell r="D258">
            <v>2.5435900000000001E-3</v>
          </cell>
          <cell r="E258">
            <v>1.8602E-3</v>
          </cell>
          <cell r="F258">
            <v>1.8719699999999999E-3</v>
          </cell>
          <cell r="G258">
            <v>2.1156999999999999E-3</v>
          </cell>
          <cell r="H258">
            <v>2.1286599999999997E-3</v>
          </cell>
          <cell r="I258">
            <v>1.9106800000000001E-3</v>
          </cell>
          <cell r="J258">
            <v>1.92278E-3</v>
          </cell>
          <cell r="K258">
            <v>1.7047100000000001E-3</v>
          </cell>
          <cell r="L258">
            <v>2.4055000000000001E-3</v>
          </cell>
          <cell r="M258">
            <v>2.1903499999999998E-3</v>
          </cell>
          <cell r="N258">
            <v>2.4304140000000002E-2</v>
          </cell>
        </row>
        <row r="259">
          <cell r="A259" t="str">
            <v>GLO17 PES</v>
          </cell>
          <cell r="B259">
            <v>0</v>
          </cell>
          <cell r="H259">
            <v>0</v>
          </cell>
          <cell r="N259">
            <v>0</v>
          </cell>
        </row>
        <row r="260">
          <cell r="A260" t="str">
            <v>ICE/ASEGSAL</v>
          </cell>
          <cell r="B260">
            <v>0.10730121000000001</v>
          </cell>
          <cell r="H260">
            <v>0.10730121000000001</v>
          </cell>
          <cell r="N260">
            <v>0.21460242000000002</v>
          </cell>
        </row>
        <row r="261">
          <cell r="A261" t="str">
            <v>ICE/BANADE</v>
          </cell>
          <cell r="G261">
            <v>0.92688078000000007</v>
          </cell>
          <cell r="M261">
            <v>0.92688078000000007</v>
          </cell>
          <cell r="N261">
            <v>1.8537615600000001</v>
          </cell>
        </row>
        <row r="262">
          <cell r="A262" t="str">
            <v>ICE/BICE</v>
          </cell>
          <cell r="B262">
            <v>0.77098568000000001</v>
          </cell>
          <cell r="H262">
            <v>0.77098568000000001</v>
          </cell>
          <cell r="N262">
            <v>1.54197136</v>
          </cell>
        </row>
        <row r="263">
          <cell r="A263" t="str">
            <v>ICE/CORTE</v>
          </cell>
          <cell r="E263">
            <v>9.3219579999999996E-2</v>
          </cell>
          <cell r="K263">
            <v>9.3219579999999996E-2</v>
          </cell>
          <cell r="N263">
            <v>0.18643915999999999</v>
          </cell>
        </row>
        <row r="264">
          <cell r="A264" t="str">
            <v>ICE/DEFENSA</v>
          </cell>
          <cell r="B264">
            <v>0.72804878000000006</v>
          </cell>
          <cell r="H264">
            <v>0.72804878000000006</v>
          </cell>
          <cell r="N264">
            <v>1.4560975600000001</v>
          </cell>
        </row>
        <row r="265">
          <cell r="A265" t="str">
            <v>ICE/EDUCACION</v>
          </cell>
          <cell r="B265">
            <v>0.43121872999999999</v>
          </cell>
          <cell r="H265">
            <v>0.43121872999999999</v>
          </cell>
          <cell r="N265">
            <v>0.86243745999999999</v>
          </cell>
        </row>
        <row r="266">
          <cell r="A266" t="str">
            <v>ICE/JUSTICIA</v>
          </cell>
          <cell r="B266">
            <v>9.8774089999999995E-2</v>
          </cell>
          <cell r="H266">
            <v>9.8774089999999995E-2</v>
          </cell>
          <cell r="N266">
            <v>0.19754817999999999</v>
          </cell>
        </row>
        <row r="267">
          <cell r="A267" t="str">
            <v>ICE/MCBA</v>
          </cell>
          <cell r="G267">
            <v>0.35395259000000001</v>
          </cell>
          <cell r="M267">
            <v>0.35395259000000001</v>
          </cell>
          <cell r="N267">
            <v>0.70790518000000002</v>
          </cell>
        </row>
        <row r="268">
          <cell r="A268" t="str">
            <v>ICE/PREFEC</v>
          </cell>
          <cell r="G268">
            <v>6.6803979999999999E-2</v>
          </cell>
          <cell r="M268">
            <v>6.6803979999999999E-2</v>
          </cell>
          <cell r="N268">
            <v>0.13360796</v>
          </cell>
        </row>
        <row r="269">
          <cell r="A269" t="str">
            <v>ICE/PRES</v>
          </cell>
          <cell r="B269">
            <v>1.5233170000000001E-2</v>
          </cell>
          <cell r="H269">
            <v>1.5233170000000001E-2</v>
          </cell>
          <cell r="N269">
            <v>3.0466340000000001E-2</v>
          </cell>
        </row>
        <row r="270">
          <cell r="A270" t="str">
            <v>ICE/PROVCB</v>
          </cell>
          <cell r="E270">
            <v>0.62365181000000003</v>
          </cell>
          <cell r="K270">
            <v>0.62365181000000003</v>
          </cell>
          <cell r="N270">
            <v>1.2473036200000001</v>
          </cell>
        </row>
        <row r="271">
          <cell r="A271" t="str">
            <v>ICE/SALUD</v>
          </cell>
          <cell r="F271">
            <v>2.34358567</v>
          </cell>
          <cell r="L271">
            <v>2.34358567</v>
          </cell>
          <cell r="N271">
            <v>4.6871713399999999</v>
          </cell>
        </row>
        <row r="272">
          <cell r="A272" t="str">
            <v>ICE/SALUDPBA</v>
          </cell>
          <cell r="B272">
            <v>0.64464681999999995</v>
          </cell>
          <cell r="H272">
            <v>0.64464681999999995</v>
          </cell>
          <cell r="N272">
            <v>1.2892936399999999</v>
          </cell>
        </row>
        <row r="273">
          <cell r="A273" t="str">
            <v>ICE/VIALIDAD</v>
          </cell>
          <cell r="D273">
            <v>0.12129997000000001</v>
          </cell>
          <cell r="J273">
            <v>0.12129997000000001</v>
          </cell>
          <cell r="N273">
            <v>0.24259994000000001</v>
          </cell>
        </row>
        <row r="274">
          <cell r="A274" t="str">
            <v>ICO/CBA</v>
          </cell>
          <cell r="E274">
            <v>0</v>
          </cell>
          <cell r="K274">
            <v>2.46840441943128</v>
          </cell>
          <cell r="N274">
            <v>2.46840441943128</v>
          </cell>
        </row>
        <row r="275">
          <cell r="A275" t="str">
            <v>ICO/SALUD</v>
          </cell>
          <cell r="E275">
            <v>0</v>
          </cell>
          <cell r="K275">
            <v>2.15737115758294</v>
          </cell>
          <cell r="N275">
            <v>2.15737115758294</v>
          </cell>
        </row>
        <row r="276">
          <cell r="A276" t="str">
            <v>IRB/RELEXT</v>
          </cell>
          <cell r="D276">
            <v>3.9768127962085302E-3</v>
          </cell>
          <cell r="G276">
            <v>4.0557582938388599E-3</v>
          </cell>
          <cell r="J276">
            <v>4.1362677725118504E-3</v>
          </cell>
          <cell r="M276">
            <v>4.2183530805687194E-3</v>
          </cell>
          <cell r="N276">
            <v>1.638719194312796E-2</v>
          </cell>
        </row>
        <row r="277">
          <cell r="A277" t="str">
            <v>ISTBSP/SALUD</v>
          </cell>
          <cell r="D277">
            <v>0.86759565999999999</v>
          </cell>
          <cell r="N277">
            <v>0.86759565999999999</v>
          </cell>
        </row>
        <row r="278">
          <cell r="A278" t="str">
            <v>JBIC/HIDRONOR</v>
          </cell>
          <cell r="F278">
            <v>3.6717876857749498</v>
          </cell>
          <cell r="L278">
            <v>3.6717876857749498</v>
          </cell>
          <cell r="N278">
            <v>7.3435753715498997</v>
          </cell>
        </row>
        <row r="279">
          <cell r="A279" t="str">
            <v>JBIC/PROV</v>
          </cell>
          <cell r="C279">
            <v>1.3310510997876899</v>
          </cell>
          <cell r="I279">
            <v>1.3310510997876899</v>
          </cell>
          <cell r="N279">
            <v>2.6621021995753797</v>
          </cell>
        </row>
        <row r="280">
          <cell r="A280" t="str">
            <v>JBIC/PROVBA</v>
          </cell>
          <cell r="D280">
            <v>1.0638216560509601</v>
          </cell>
          <cell r="J280">
            <v>1.0638216560509601</v>
          </cell>
          <cell r="N280">
            <v>2.1276433121019203</v>
          </cell>
        </row>
        <row r="281">
          <cell r="A281" t="str">
            <v>JBIC/TESORO</v>
          </cell>
          <cell r="E281">
            <v>20.634479830148639</v>
          </cell>
          <cell r="K281">
            <v>20.634479830148639</v>
          </cell>
          <cell r="N281">
            <v>41.268959660297277</v>
          </cell>
        </row>
        <row r="282">
          <cell r="A282" t="str">
            <v>KFW/CONEA</v>
          </cell>
          <cell r="D282">
            <v>22.070220681279608</v>
          </cell>
          <cell r="J282">
            <v>22.070220657582908</v>
          </cell>
          <cell r="N282">
            <v>44.140441338862516</v>
          </cell>
        </row>
        <row r="283">
          <cell r="A283" t="str">
            <v>KFW/INTI</v>
          </cell>
          <cell r="G283">
            <v>0.28016515284360188</v>
          </cell>
          <cell r="M283">
            <v>0.28016515284360188</v>
          </cell>
          <cell r="N283">
            <v>0.56033030568720377</v>
          </cell>
        </row>
        <row r="284">
          <cell r="A284" t="str">
            <v>KFW/NASA</v>
          </cell>
          <cell r="C284">
            <v>0.52308222748815203</v>
          </cell>
          <cell r="N284">
            <v>0.52308222748815203</v>
          </cell>
        </row>
        <row r="285">
          <cell r="A285" t="str">
            <v>KFW/YACYRETA</v>
          </cell>
          <cell r="F285">
            <v>0.33637254739336503</v>
          </cell>
          <cell r="L285">
            <v>0.33637254739336503</v>
          </cell>
          <cell r="N285">
            <v>0.67274509478673006</v>
          </cell>
        </row>
        <row r="286">
          <cell r="A286" t="str">
            <v>MEDIO/BANADE</v>
          </cell>
          <cell r="D286">
            <v>8.8673708530805695E-2</v>
          </cell>
          <cell r="E286">
            <v>4.5626345023696704</v>
          </cell>
          <cell r="F286">
            <v>2.1354889691943097</v>
          </cell>
          <cell r="G286">
            <v>1.96993751184834</v>
          </cell>
          <cell r="J286">
            <v>8.8673708530805695E-2</v>
          </cell>
          <cell r="K286">
            <v>4.5626345023696704</v>
          </cell>
          <cell r="L286">
            <v>2.1354889691943097</v>
          </cell>
          <cell r="N286">
            <v>15.54353187203791</v>
          </cell>
        </row>
        <row r="287">
          <cell r="A287" t="str">
            <v>MEDIO/BCRA</v>
          </cell>
          <cell r="D287">
            <v>1.4191061399999998</v>
          </cell>
          <cell r="E287">
            <v>1.4385553799999999</v>
          </cell>
          <cell r="J287">
            <v>1.4191061399999998</v>
          </cell>
          <cell r="K287">
            <v>1.4385553799999999</v>
          </cell>
          <cell r="N287">
            <v>5.7153230399999995</v>
          </cell>
        </row>
        <row r="288">
          <cell r="A288" t="str">
            <v>MEDIO/HIDRONOR</v>
          </cell>
          <cell r="E288">
            <v>6.4185947867298601E-2</v>
          </cell>
          <cell r="K288">
            <v>6.4185947867298601E-2</v>
          </cell>
          <cell r="N288">
            <v>0.1283718957345972</v>
          </cell>
        </row>
        <row r="289">
          <cell r="A289" t="str">
            <v>MEDIO/JUSTICIA</v>
          </cell>
          <cell r="F289">
            <v>5.6662050000000005E-2</v>
          </cell>
          <cell r="L289">
            <v>5.6662050000000005E-2</v>
          </cell>
          <cell r="N289">
            <v>0.11332410000000001</v>
          </cell>
        </row>
        <row r="290">
          <cell r="A290" t="str">
            <v>MEDIO/NASA</v>
          </cell>
          <cell r="F290">
            <v>0.236473874407583</v>
          </cell>
          <cell r="L290">
            <v>0.236473874407583</v>
          </cell>
          <cell r="N290">
            <v>0.47294774881516599</v>
          </cell>
        </row>
        <row r="291">
          <cell r="A291" t="str">
            <v>MEDIO/PROVBA</v>
          </cell>
          <cell r="G291">
            <v>0.46727291469194299</v>
          </cell>
          <cell r="M291">
            <v>0.46727291469194299</v>
          </cell>
          <cell r="N291">
            <v>0.93454582938388597</v>
          </cell>
        </row>
        <row r="292">
          <cell r="A292" t="str">
            <v>MEDIO/SALUD</v>
          </cell>
          <cell r="F292">
            <v>0.566467037914692</v>
          </cell>
          <cell r="L292">
            <v>0.566467037914692</v>
          </cell>
          <cell r="N292">
            <v>1.132934075829384</v>
          </cell>
        </row>
        <row r="293">
          <cell r="A293" t="str">
            <v>MEDIO/YACYRETA</v>
          </cell>
          <cell r="B293">
            <v>4.9168866113744103E-2</v>
          </cell>
          <cell r="H293">
            <v>1.006835466113744</v>
          </cell>
          <cell r="N293">
            <v>1.0560043322274881</v>
          </cell>
        </row>
        <row r="294">
          <cell r="A294" t="str">
            <v>OCMO</v>
          </cell>
          <cell r="E294">
            <v>2.5922250181718201</v>
          </cell>
          <cell r="K294">
            <v>0.14541277134942901</v>
          </cell>
          <cell r="N294">
            <v>2.7376377895212491</v>
          </cell>
        </row>
        <row r="295">
          <cell r="A295" t="str">
            <v>P BG04/06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BG05/17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P BG06/27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BG07/05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P BG08/19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BG09/09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 t="str">
            <v>P BG10/20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BG11/10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P BG12/15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P BG13/30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P BG14/31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BG15/12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P BG16/08$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P BG17/08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 t="str">
            <v>P BG18/18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 t="str">
            <v>P BG19/31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P BIHD</v>
          </cell>
          <cell r="B311">
            <v>4.1873159728400295E-3</v>
          </cell>
          <cell r="C311">
            <v>4.1873159728400295E-3</v>
          </cell>
          <cell r="D311">
            <v>4.1873159728400295E-3</v>
          </cell>
          <cell r="E311">
            <v>4.1873159728400295E-3</v>
          </cell>
          <cell r="F311">
            <v>4.1873159728400295E-3</v>
          </cell>
          <cell r="G311">
            <v>4.1873159728400295E-3</v>
          </cell>
          <cell r="H311">
            <v>4.1873159728400295E-3</v>
          </cell>
          <cell r="I311">
            <v>4.1873159728400295E-3</v>
          </cell>
          <cell r="J311">
            <v>4.1873159728400295E-3</v>
          </cell>
          <cell r="K311">
            <v>4.1873159728400295E-3</v>
          </cell>
          <cell r="L311">
            <v>4.1873159728400295E-3</v>
          </cell>
          <cell r="M311">
            <v>4.1873159728400295E-3</v>
          </cell>
          <cell r="N311">
            <v>5.024779167408034E-2</v>
          </cell>
        </row>
        <row r="312">
          <cell r="A312" t="str">
            <v>P BP04/E435</v>
          </cell>
          <cell r="B312">
            <v>0</v>
          </cell>
          <cell r="C312">
            <v>4.4249804278326605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4.4249804278326605</v>
          </cell>
        </row>
        <row r="313">
          <cell r="A313" t="str">
            <v>P BP05/B400 (Hexagon IV)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BP06/B450 (Radar III)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BP06/B450 (Radar IV)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 t="str">
            <v>P BP06/E580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 t="str">
            <v>P BP07/B450 (Celtic I)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P BP07/B450 (Celtic II)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 t="str">
            <v>P BT04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622.15480485229011</v>
          </cell>
          <cell r="N319">
            <v>622.15480485229011</v>
          </cell>
        </row>
        <row r="320">
          <cell r="A320" t="str">
            <v>P BT05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 t="str">
            <v>P BT06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 t="str">
            <v>P BT2006</v>
          </cell>
          <cell r="B322">
            <v>0</v>
          </cell>
          <cell r="C322">
            <v>55.4696742445201</v>
          </cell>
          <cell r="D322">
            <v>0</v>
          </cell>
          <cell r="E322">
            <v>0</v>
          </cell>
          <cell r="F322">
            <v>55.4696742445201</v>
          </cell>
          <cell r="G322">
            <v>0</v>
          </cell>
          <cell r="H322">
            <v>0</v>
          </cell>
          <cell r="I322">
            <v>55.4696742445201</v>
          </cell>
          <cell r="J322">
            <v>0</v>
          </cell>
          <cell r="K322">
            <v>0</v>
          </cell>
          <cell r="L322">
            <v>55.4696742445201</v>
          </cell>
          <cell r="M322">
            <v>0</v>
          </cell>
          <cell r="N322">
            <v>221.8786969780804</v>
          </cell>
        </row>
        <row r="323">
          <cell r="A323" t="str">
            <v>P BT27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P DC$</v>
          </cell>
          <cell r="B324">
            <v>0.32422374013157901</v>
          </cell>
          <cell r="C324">
            <v>0.32422374013157901</v>
          </cell>
          <cell r="D324">
            <v>0.32422374013157901</v>
          </cell>
          <cell r="E324">
            <v>0.32422374013157901</v>
          </cell>
          <cell r="F324">
            <v>0.32422374013157901</v>
          </cell>
          <cell r="G324">
            <v>0.32422374013157901</v>
          </cell>
          <cell r="H324">
            <v>0.32422374013157901</v>
          </cell>
          <cell r="I324">
            <v>0.32422374013157901</v>
          </cell>
          <cell r="J324">
            <v>0.32422374013157901</v>
          </cell>
          <cell r="K324">
            <v>0.32422374013157901</v>
          </cell>
          <cell r="L324">
            <v>0.32422374013157901</v>
          </cell>
          <cell r="M324">
            <v>0.32422374013157901</v>
          </cell>
          <cell r="N324">
            <v>3.8906848815789483</v>
          </cell>
        </row>
        <row r="325">
          <cell r="A325" t="str">
            <v>P EL/ARP-61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 t="str">
            <v>P EL/USD-79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 t="str">
            <v>P EL/USD-91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N327">
            <v>0</v>
          </cell>
        </row>
        <row r="328">
          <cell r="A328" t="str">
            <v>P FRB</v>
          </cell>
          <cell r="B328">
            <v>0</v>
          </cell>
          <cell r="C328">
            <v>0</v>
          </cell>
          <cell r="D328">
            <v>61.877727884885786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61.873396966601085</v>
          </cell>
          <cell r="K328">
            <v>0</v>
          </cell>
          <cell r="L328">
            <v>0</v>
          </cell>
          <cell r="M328">
            <v>0</v>
          </cell>
          <cell r="N328">
            <v>123.75112485148688</v>
          </cell>
        </row>
        <row r="329">
          <cell r="A329" t="str">
            <v>P PRE6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P PRO1</v>
          </cell>
          <cell r="B330">
            <v>1.8334262368421101</v>
          </cell>
          <cell r="C330">
            <v>1.8334262368421101</v>
          </cell>
          <cell r="D330">
            <v>1.8334262368421101</v>
          </cell>
          <cell r="E330">
            <v>1.8334262368421101</v>
          </cell>
          <cell r="F330">
            <v>1.8334262368421101</v>
          </cell>
          <cell r="G330">
            <v>1.8334262368421101</v>
          </cell>
          <cell r="H330">
            <v>1.8334262368421101</v>
          </cell>
          <cell r="I330">
            <v>1.8334262368421101</v>
          </cell>
          <cell r="J330">
            <v>1.8334262368421101</v>
          </cell>
          <cell r="K330">
            <v>1.8334262368421101</v>
          </cell>
          <cell r="L330">
            <v>1.8334262368421101</v>
          </cell>
          <cell r="M330">
            <v>1.8334262368421101</v>
          </cell>
          <cell r="N330">
            <v>22.001114842105324</v>
          </cell>
        </row>
        <row r="331">
          <cell r="A331" t="str">
            <v>P PRO10</v>
          </cell>
          <cell r="B331">
            <v>0.70391542872229962</v>
          </cell>
          <cell r="C331">
            <v>0</v>
          </cell>
          <cell r="D331">
            <v>0</v>
          </cell>
          <cell r="E331">
            <v>0.70391542872229962</v>
          </cell>
          <cell r="F331">
            <v>0</v>
          </cell>
          <cell r="G331">
            <v>0</v>
          </cell>
          <cell r="H331">
            <v>0.70391542872229962</v>
          </cell>
          <cell r="I331">
            <v>0</v>
          </cell>
          <cell r="J331">
            <v>0</v>
          </cell>
          <cell r="K331">
            <v>0.70391542872229962</v>
          </cell>
          <cell r="L331">
            <v>0</v>
          </cell>
          <cell r="M331">
            <v>0</v>
          </cell>
          <cell r="N331">
            <v>2.8156617148891985</v>
          </cell>
        </row>
        <row r="332">
          <cell r="A332" t="str">
            <v>P PRO2</v>
          </cell>
          <cell r="B332">
            <v>1.4552980502447936</v>
          </cell>
          <cell r="C332">
            <v>1.4552980502447936</v>
          </cell>
          <cell r="D332">
            <v>1.4552980502447936</v>
          </cell>
          <cell r="E332">
            <v>1.4552980502447936</v>
          </cell>
          <cell r="F332">
            <v>1.4552980502447936</v>
          </cell>
          <cell r="G332">
            <v>1.4552980502447936</v>
          </cell>
          <cell r="H332">
            <v>1.4552980502447936</v>
          </cell>
          <cell r="I332">
            <v>1.4552980502447936</v>
          </cell>
          <cell r="J332">
            <v>1.4552980502447936</v>
          </cell>
          <cell r="K332">
            <v>1.4552980502447936</v>
          </cell>
          <cell r="L332">
            <v>1.4552980502447936</v>
          </cell>
          <cell r="M332">
            <v>1.4552980502447936</v>
          </cell>
          <cell r="N332">
            <v>17.463576602937525</v>
          </cell>
        </row>
        <row r="333">
          <cell r="A333" t="str">
            <v>P PRO3</v>
          </cell>
          <cell r="B333">
            <v>4.2983289473684195E-3</v>
          </cell>
          <cell r="C333">
            <v>4.2983289473684195E-3</v>
          </cell>
          <cell r="D333">
            <v>4.2983289473684195E-3</v>
          </cell>
          <cell r="E333">
            <v>4.2983289473684195E-3</v>
          </cell>
          <cell r="F333">
            <v>4.2983289473684195E-3</v>
          </cell>
          <cell r="G333">
            <v>4.2983289473684195E-3</v>
          </cell>
          <cell r="H333">
            <v>4.2983289473684195E-3</v>
          </cell>
          <cell r="I333">
            <v>4.2983289473684195E-3</v>
          </cell>
          <cell r="J333">
            <v>4.2983289473684195E-3</v>
          </cell>
          <cell r="K333">
            <v>4.2983289473684195E-3</v>
          </cell>
          <cell r="L333">
            <v>4.2983289473684195E-3</v>
          </cell>
          <cell r="M333">
            <v>4.2983289473684195E-3</v>
          </cell>
          <cell r="N333">
            <v>5.1579947368421024E-2</v>
          </cell>
        </row>
        <row r="334">
          <cell r="A334" t="str">
            <v>P PRO4</v>
          </cell>
          <cell r="B334">
            <v>2.3852209192605001</v>
          </cell>
          <cell r="C334">
            <v>2.3852209192605001</v>
          </cell>
          <cell r="D334">
            <v>2.3852209192605001</v>
          </cell>
          <cell r="E334">
            <v>2.3852209192605001</v>
          </cell>
          <cell r="F334">
            <v>2.3852209192605001</v>
          </cell>
          <cell r="G334">
            <v>2.3852209192605001</v>
          </cell>
          <cell r="H334">
            <v>2.3852209192605001</v>
          </cell>
          <cell r="I334">
            <v>2.3852209192605001</v>
          </cell>
          <cell r="J334">
            <v>2.3852209192605001</v>
          </cell>
          <cell r="K334">
            <v>2.3852209192605001</v>
          </cell>
          <cell r="L334">
            <v>2.3852209192605001</v>
          </cell>
          <cell r="M334">
            <v>2.3852209192605001</v>
          </cell>
          <cell r="N334">
            <v>28.622651031126008</v>
          </cell>
        </row>
        <row r="335">
          <cell r="A335" t="str">
            <v>P PRO5</v>
          </cell>
          <cell r="B335">
            <v>2.2171659832236799</v>
          </cell>
          <cell r="C335">
            <v>0</v>
          </cell>
          <cell r="D335">
            <v>0</v>
          </cell>
          <cell r="E335">
            <v>2.2172926348684201</v>
          </cell>
          <cell r="F335">
            <v>0</v>
          </cell>
          <cell r="G335">
            <v>0</v>
          </cell>
          <cell r="H335">
            <v>2.2172926348684201</v>
          </cell>
          <cell r="I335">
            <v>0</v>
          </cell>
          <cell r="J335">
            <v>0</v>
          </cell>
          <cell r="K335">
            <v>2.2172926348684201</v>
          </cell>
          <cell r="L335">
            <v>0</v>
          </cell>
          <cell r="M335">
            <v>0</v>
          </cell>
          <cell r="N335">
            <v>8.8690438878289388</v>
          </cell>
        </row>
        <row r="336">
          <cell r="A336" t="str">
            <v>P PRO6</v>
          </cell>
          <cell r="B336">
            <v>11.163484696401824</v>
          </cell>
          <cell r="C336">
            <v>0</v>
          </cell>
          <cell r="D336">
            <v>0</v>
          </cell>
          <cell r="E336">
            <v>11.163484696401824</v>
          </cell>
          <cell r="F336">
            <v>0</v>
          </cell>
          <cell r="G336">
            <v>0</v>
          </cell>
          <cell r="H336">
            <v>11.163484696401824</v>
          </cell>
          <cell r="I336">
            <v>0</v>
          </cell>
          <cell r="J336">
            <v>0</v>
          </cell>
          <cell r="K336">
            <v>11.163484696401824</v>
          </cell>
          <cell r="L336">
            <v>0</v>
          </cell>
          <cell r="M336">
            <v>0</v>
          </cell>
          <cell r="N336">
            <v>44.653938785607295</v>
          </cell>
        </row>
        <row r="337">
          <cell r="A337" t="str">
            <v>P PRO7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P PRO8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P PRO9</v>
          </cell>
          <cell r="B339">
            <v>1.15651333552632</v>
          </cell>
          <cell r="C339">
            <v>0</v>
          </cell>
          <cell r="D339">
            <v>0</v>
          </cell>
          <cell r="E339">
            <v>1.15651333552632</v>
          </cell>
          <cell r="F339">
            <v>0</v>
          </cell>
          <cell r="G339">
            <v>0</v>
          </cell>
          <cell r="H339">
            <v>1.15651333552632</v>
          </cell>
          <cell r="I339">
            <v>0</v>
          </cell>
          <cell r="J339">
            <v>0</v>
          </cell>
          <cell r="K339">
            <v>1.15651333552632</v>
          </cell>
          <cell r="L339">
            <v>0</v>
          </cell>
          <cell r="M339">
            <v>0</v>
          </cell>
          <cell r="N339">
            <v>4.6260533421052799</v>
          </cell>
        </row>
        <row r="340">
          <cell r="A340" t="str">
            <v>PAR</v>
          </cell>
          <cell r="F340">
            <v>0</v>
          </cell>
          <cell r="L340">
            <v>0</v>
          </cell>
          <cell r="N340">
            <v>0</v>
          </cell>
        </row>
        <row r="341">
          <cell r="A341" t="str">
            <v>PAR $+CER</v>
          </cell>
          <cell r="D341">
            <v>0</v>
          </cell>
          <cell r="J341">
            <v>0</v>
          </cell>
          <cell r="N341">
            <v>0</v>
          </cell>
        </row>
        <row r="342">
          <cell r="A342" t="str">
            <v>PAR EUR</v>
          </cell>
          <cell r="D342">
            <v>0</v>
          </cell>
          <cell r="J342">
            <v>0</v>
          </cell>
          <cell r="N342">
            <v>0</v>
          </cell>
        </row>
        <row r="343">
          <cell r="A343" t="str">
            <v>PAR JPY</v>
          </cell>
          <cell r="D343">
            <v>0</v>
          </cell>
          <cell r="J343">
            <v>0</v>
          </cell>
          <cell r="N343">
            <v>0</v>
          </cell>
        </row>
        <row r="344">
          <cell r="A344" t="str">
            <v>PAR USD</v>
          </cell>
          <cell r="D344">
            <v>0</v>
          </cell>
          <cell r="J344">
            <v>0</v>
          </cell>
          <cell r="N344">
            <v>0</v>
          </cell>
        </row>
        <row r="345">
          <cell r="A345" t="str">
            <v>PARDM</v>
          </cell>
          <cell r="F345">
            <v>0</v>
          </cell>
          <cell r="L345">
            <v>0</v>
          </cell>
          <cell r="N345">
            <v>0</v>
          </cell>
        </row>
        <row r="346">
          <cell r="A346" t="str">
            <v>PRE5</v>
          </cell>
          <cell r="B346">
            <v>22.826409836762885</v>
          </cell>
          <cell r="C346">
            <v>22.826409836762885</v>
          </cell>
          <cell r="D346">
            <v>22.826409836762885</v>
          </cell>
          <cell r="E346">
            <v>22.826409836762885</v>
          </cell>
          <cell r="F346">
            <v>22.826409836762885</v>
          </cell>
          <cell r="G346">
            <v>22.826409836762885</v>
          </cell>
          <cell r="H346">
            <v>22.826409836762885</v>
          </cell>
          <cell r="I346">
            <v>22.826409836762885</v>
          </cell>
          <cell r="J346">
            <v>22.826409836762885</v>
          </cell>
          <cell r="K346">
            <v>22.826409836762885</v>
          </cell>
          <cell r="L346">
            <v>22.826409836762885</v>
          </cell>
          <cell r="M346">
            <v>22.826409836762885</v>
          </cell>
          <cell r="N346">
            <v>273.91691804115459</v>
          </cell>
        </row>
        <row r="347">
          <cell r="A347" t="str">
            <v>PRE6</v>
          </cell>
          <cell r="B347">
            <v>0.19662664684578199</v>
          </cell>
          <cell r="C347">
            <v>0.19662664684578199</v>
          </cell>
          <cell r="D347">
            <v>0.19662664684578199</v>
          </cell>
          <cell r="E347">
            <v>0.19662664684578199</v>
          </cell>
          <cell r="F347">
            <v>0.19662664684578199</v>
          </cell>
          <cell r="G347">
            <v>0.19662664684578199</v>
          </cell>
          <cell r="H347">
            <v>0.19662664684578199</v>
          </cell>
          <cell r="I347">
            <v>0.19662664684578199</v>
          </cell>
          <cell r="J347">
            <v>0.19662664684578199</v>
          </cell>
          <cell r="K347">
            <v>0.19662664684578199</v>
          </cell>
          <cell r="L347">
            <v>0.19662664684578199</v>
          </cell>
          <cell r="M347">
            <v>0.19662664684578199</v>
          </cell>
          <cell r="N347">
            <v>2.3595197621493837</v>
          </cell>
        </row>
        <row r="348">
          <cell r="A348" t="str">
            <v>PRO1</v>
          </cell>
          <cell r="B348">
            <v>0.225284572039474</v>
          </cell>
          <cell r="C348">
            <v>0.225284572039474</v>
          </cell>
          <cell r="D348">
            <v>0.225284572039474</v>
          </cell>
          <cell r="E348">
            <v>1.200858782894737E-2</v>
          </cell>
          <cell r="N348">
            <v>0.68786230394736925</v>
          </cell>
        </row>
        <row r="349">
          <cell r="A349" t="str">
            <v>PRO10</v>
          </cell>
          <cell r="B349">
            <v>0.59847869063827597</v>
          </cell>
          <cell r="E349">
            <v>0.59847869063827597</v>
          </cell>
          <cell r="N349">
            <v>1.1969573812765519</v>
          </cell>
        </row>
        <row r="350">
          <cell r="A350" t="str">
            <v>PRO2</v>
          </cell>
          <cell r="B350">
            <v>1.135184952786652</v>
          </cell>
          <cell r="C350">
            <v>1.135184952786652</v>
          </cell>
          <cell r="D350">
            <v>1.135184952786652</v>
          </cell>
          <cell r="E350">
            <v>0.14069614526554441</v>
          </cell>
          <cell r="N350">
            <v>3.5462510036255006</v>
          </cell>
        </row>
        <row r="351">
          <cell r="A351" t="str">
            <v>PRO3</v>
          </cell>
          <cell r="B351">
            <v>9.6930773026315753E-2</v>
          </cell>
          <cell r="C351">
            <v>9.6930773026315753E-2</v>
          </cell>
          <cell r="D351">
            <v>9.6930773026315753E-2</v>
          </cell>
          <cell r="E351">
            <v>9.6930773026315753E-2</v>
          </cell>
          <cell r="F351">
            <v>9.6930773026315753E-2</v>
          </cell>
          <cell r="G351">
            <v>9.6930773026315753E-2</v>
          </cell>
          <cell r="H351">
            <v>9.6930773026315753E-2</v>
          </cell>
          <cell r="I351">
            <v>9.6930773026315753E-2</v>
          </cell>
          <cell r="J351">
            <v>9.6930773026315753E-2</v>
          </cell>
          <cell r="K351">
            <v>9.6930773026315753E-2</v>
          </cell>
          <cell r="L351">
            <v>9.6930773026315753E-2</v>
          </cell>
          <cell r="M351">
            <v>9.6930773026315753E-2</v>
          </cell>
          <cell r="N351">
            <v>1.1631692763157893</v>
          </cell>
        </row>
        <row r="352">
          <cell r="A352" t="str">
            <v>PRO4</v>
          </cell>
          <cell r="B352">
            <v>3.5906843137802955</v>
          </cell>
          <cell r="C352">
            <v>3.5906843137802955</v>
          </cell>
          <cell r="D352">
            <v>3.5906843137802955</v>
          </cell>
          <cell r="E352">
            <v>3.5906843137802955</v>
          </cell>
          <cell r="F352">
            <v>3.5906843137802955</v>
          </cell>
          <cell r="G352">
            <v>3.5906843137802955</v>
          </cell>
          <cell r="H352">
            <v>3.5906843137802955</v>
          </cell>
          <cell r="I352">
            <v>3.5906843137802955</v>
          </cell>
          <cell r="J352">
            <v>3.5906843137802955</v>
          </cell>
          <cell r="K352">
            <v>3.5906843137802955</v>
          </cell>
          <cell r="L352">
            <v>3.5906843137802955</v>
          </cell>
          <cell r="M352">
            <v>3.5906843137802955</v>
          </cell>
          <cell r="N352">
            <v>43.088211765363532</v>
          </cell>
        </row>
        <row r="353">
          <cell r="A353" t="str">
            <v>PRO5</v>
          </cell>
          <cell r="B353">
            <v>0.29465231687500015</v>
          </cell>
          <cell r="E353">
            <v>0.29465231687500015</v>
          </cell>
          <cell r="N353">
            <v>0.58930463375000031</v>
          </cell>
        </row>
        <row r="354">
          <cell r="A354" t="str">
            <v>PRO6</v>
          </cell>
          <cell r="B354">
            <v>3.746723612153172</v>
          </cell>
          <cell r="E354">
            <v>3.7521316295856599</v>
          </cell>
          <cell r="N354">
            <v>7.4988552417388323</v>
          </cell>
        </row>
        <row r="355">
          <cell r="A355" t="str">
            <v>PRO7</v>
          </cell>
          <cell r="B355">
            <v>10.874027793493113</v>
          </cell>
          <cell r="C355">
            <v>10.874027793493113</v>
          </cell>
          <cell r="D355">
            <v>10.988010035051541</v>
          </cell>
          <cell r="E355">
            <v>10.874027793493113</v>
          </cell>
          <cell r="F355">
            <v>10.874027793493113</v>
          </cell>
          <cell r="G355">
            <v>10.874027793493113</v>
          </cell>
          <cell r="H355">
            <v>10.874027793493113</v>
          </cell>
          <cell r="I355">
            <v>10.874027793493113</v>
          </cell>
          <cell r="J355">
            <v>10.874027793493113</v>
          </cell>
          <cell r="K355">
            <v>10.874027793493113</v>
          </cell>
          <cell r="L355">
            <v>10.874027793493113</v>
          </cell>
          <cell r="M355">
            <v>10.874027793493113</v>
          </cell>
          <cell r="N355">
            <v>130.60231576347579</v>
          </cell>
        </row>
        <row r="356">
          <cell r="A356" t="str">
            <v>PRO8</v>
          </cell>
          <cell r="B356">
            <v>1.1104976840558601E-2</v>
          </cell>
          <cell r="C356">
            <v>1.1104976840558601E-2</v>
          </cell>
          <cell r="D356">
            <v>1.1104976840558601E-2</v>
          </cell>
          <cell r="E356">
            <v>1.1104976840558601E-2</v>
          </cell>
          <cell r="F356">
            <v>1.1104976840558601E-2</v>
          </cell>
          <cell r="G356">
            <v>1.1104976840558601E-2</v>
          </cell>
          <cell r="H356">
            <v>1.1104976840558601E-2</v>
          </cell>
          <cell r="I356">
            <v>1.1104976840558601E-2</v>
          </cell>
          <cell r="J356">
            <v>1.1104976840558601E-2</v>
          </cell>
          <cell r="K356">
            <v>1.1104976840558601E-2</v>
          </cell>
          <cell r="L356">
            <v>1.1104976840558601E-2</v>
          </cell>
          <cell r="M356">
            <v>1.1104976840558601E-2</v>
          </cell>
          <cell r="N356">
            <v>0.1332597220867032</v>
          </cell>
        </row>
        <row r="357">
          <cell r="A357" t="str">
            <v>PRO9</v>
          </cell>
          <cell r="B357">
            <v>0.34119180263157867</v>
          </cell>
          <cell r="E357">
            <v>0.34119180263157867</v>
          </cell>
          <cell r="N357">
            <v>0.68238360526315733</v>
          </cell>
        </row>
        <row r="358">
          <cell r="A358" t="str">
            <v>SABA/INTGM</v>
          </cell>
          <cell r="C358">
            <v>9.6827849999999993E-2</v>
          </cell>
          <cell r="F358">
            <v>0.31119439000000004</v>
          </cell>
          <cell r="I358">
            <v>9.6827849999999993E-2</v>
          </cell>
          <cell r="L358">
            <v>0.31119434999999995</v>
          </cell>
          <cell r="N358">
            <v>0.81604443999999998</v>
          </cell>
        </row>
        <row r="359">
          <cell r="A359" t="str">
            <v>SGP/TESORO</v>
          </cell>
          <cell r="B359">
            <v>0.39622996000000005</v>
          </cell>
          <cell r="H359">
            <v>0.39622996000000005</v>
          </cell>
          <cell r="N359">
            <v>0.7924599200000001</v>
          </cell>
        </row>
        <row r="360">
          <cell r="A360" t="str">
            <v>WBC/RELEXT</v>
          </cell>
          <cell r="B360">
            <v>2.6380617030631721E-3</v>
          </cell>
          <cell r="C360">
            <v>2.9690612633738833E-3</v>
          </cell>
          <cell r="D360">
            <v>3.7673252235087213E-3</v>
          </cell>
          <cell r="E360">
            <v>1.8021537446870871E-3</v>
          </cell>
          <cell r="F360">
            <v>2.0245463872197028E-3</v>
          </cell>
          <cell r="G360">
            <v>2.35232009380038E-3</v>
          </cell>
          <cell r="H360">
            <v>2.5721581415799472E-3</v>
          </cell>
          <cell r="I360">
            <v>3.7171742635204452E-3</v>
          </cell>
          <cell r="J360">
            <v>1.747294445258684E-3</v>
          </cell>
          <cell r="K360">
            <v>1.9664040744540481E-3</v>
          </cell>
          <cell r="L360">
            <v>2.2888377546533751E-3</v>
          </cell>
          <cell r="M360">
            <v>2.5052777370658057E-3</v>
          </cell>
          <cell r="N360">
            <v>3.0350614832185253E-2</v>
          </cell>
        </row>
        <row r="361">
          <cell r="A361" t="str">
            <v>WEST/CONEA</v>
          </cell>
          <cell r="B361">
            <v>0</v>
          </cell>
          <cell r="D361">
            <v>22.070594793838865</v>
          </cell>
          <cell r="H361">
            <v>0</v>
          </cell>
          <cell r="J361">
            <v>22.070593786729852</v>
          </cell>
          <cell r="N361">
            <v>44.141188580568716</v>
          </cell>
        </row>
        <row r="362">
          <cell r="A362" t="str">
            <v>#N/A</v>
          </cell>
          <cell r="B362">
            <v>0.18699539802631587</v>
          </cell>
          <cell r="C362">
            <v>0.18679148684210536</v>
          </cell>
          <cell r="D362">
            <v>0.18679148684210536</v>
          </cell>
          <cell r="E362">
            <v>9.420848684210531E-3</v>
          </cell>
          <cell r="N362">
            <v>0.56999922039473716</v>
          </cell>
        </row>
        <row r="363">
          <cell r="A363" t="str">
            <v>Total general</v>
          </cell>
          <cell r="B363">
            <v>750.05174364399033</v>
          </cell>
          <cell r="C363">
            <v>1158.7244396063409</v>
          </cell>
          <cell r="D363">
            <v>550.36516281316665</v>
          </cell>
          <cell r="E363">
            <v>584.30536379706427</v>
          </cell>
          <cell r="F363">
            <v>1170.7167147818245</v>
          </cell>
          <cell r="G363">
            <v>529.50896139811653</v>
          </cell>
          <cell r="H363">
            <v>201.77923495661457</v>
          </cell>
          <cell r="I363">
            <v>2624.0446211093595</v>
          </cell>
          <cell r="J363">
            <v>739.64550510543529</v>
          </cell>
          <cell r="K363">
            <v>271.08457650648182</v>
          </cell>
          <cell r="L363">
            <v>551.79336167190161</v>
          </cell>
          <cell r="M363">
            <v>481.77336545520274</v>
          </cell>
          <cell r="N363">
            <v>9613.793050845492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2006"/>
      <sheetName val="INT. 2006"/>
      <sheetName val="KAP. 2007"/>
      <sheetName val="INT. 2007"/>
      <sheetName val="kap 2008"/>
      <sheetName val="int. 2008"/>
      <sheetName val="kap 2009"/>
      <sheetName val="int2009"/>
      <sheetName val="kap. resto"/>
      <sheetName val="int. resto"/>
    </sheetNames>
    <sheetDataSet>
      <sheetData sheetId="0"/>
      <sheetData sheetId="1"/>
      <sheetData sheetId="2"/>
      <sheetData sheetId="3"/>
      <sheetData sheetId="4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2008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 t="str">
            <v>ALENIA/FFAA</v>
          </cell>
          <cell r="M6">
            <v>3.666992</v>
          </cell>
          <cell r="N6">
            <v>3.666992</v>
          </cell>
        </row>
        <row r="7">
          <cell r="A7" t="str">
            <v>AVAL 1/2005</v>
          </cell>
          <cell r="F7">
            <v>1.2734592699999998</v>
          </cell>
          <cell r="G7">
            <v>8.2788121399999994</v>
          </cell>
          <cell r="L7">
            <v>1.2734592699999998</v>
          </cell>
          <cell r="M7">
            <v>8.2788121399999994</v>
          </cell>
          <cell r="N7">
            <v>19.104542819999999</v>
          </cell>
        </row>
        <row r="8">
          <cell r="A8" t="str">
            <v>BD08-UCP</v>
          </cell>
          <cell r="D8">
            <v>108.495799296047</v>
          </cell>
          <cell r="J8">
            <v>108.495799296047</v>
          </cell>
          <cell r="N8">
            <v>216.99159859209399</v>
          </cell>
        </row>
        <row r="9">
          <cell r="A9" t="str">
            <v>BD11-UCP</v>
          </cell>
          <cell r="B9">
            <v>30.4180939349346</v>
          </cell>
          <cell r="C9">
            <v>30.4180939349346</v>
          </cell>
          <cell r="D9">
            <v>30.4180939349346</v>
          </cell>
          <cell r="E9">
            <v>30.4180939349346</v>
          </cell>
          <cell r="F9">
            <v>30.4180939349346</v>
          </cell>
          <cell r="G9">
            <v>30.4180939349346</v>
          </cell>
          <cell r="H9">
            <v>30.4180939349346</v>
          </cell>
          <cell r="I9">
            <v>30.4180939349346</v>
          </cell>
          <cell r="J9">
            <v>30.4180939349346</v>
          </cell>
          <cell r="K9">
            <v>30.4180939349346</v>
          </cell>
          <cell r="L9">
            <v>30.4180939349346</v>
          </cell>
          <cell r="M9">
            <v>30.4180939349346</v>
          </cell>
          <cell r="N9">
            <v>365.01712721921513</v>
          </cell>
        </row>
        <row r="10">
          <cell r="A10" t="str">
            <v>BD12-I u$s</v>
          </cell>
          <cell r="C10">
            <v>0</v>
          </cell>
          <cell r="I10">
            <v>1867.4822130699999</v>
          </cell>
          <cell r="N10">
            <v>1867.4822130699999</v>
          </cell>
        </row>
        <row r="11">
          <cell r="A11" t="str">
            <v>BD13-u$s</v>
          </cell>
          <cell r="E11">
            <v>245.35378750000001</v>
          </cell>
          <cell r="K11">
            <v>0</v>
          </cell>
          <cell r="N11">
            <v>245.35378750000001</v>
          </cell>
        </row>
        <row r="12">
          <cell r="A12" t="str">
            <v>BERL/YACYRETA</v>
          </cell>
          <cell r="B12">
            <v>0.58706220147896693</v>
          </cell>
          <cell r="H12">
            <v>0.58706220147896693</v>
          </cell>
          <cell r="N12">
            <v>1.1741244029579339</v>
          </cell>
        </row>
        <row r="13">
          <cell r="A13" t="str">
            <v>BESP</v>
          </cell>
          <cell r="D13">
            <v>54.704999999999998</v>
          </cell>
          <cell r="N13">
            <v>54.704999999999998</v>
          </cell>
        </row>
        <row r="14">
          <cell r="A14" t="str">
            <v>BG05/17</v>
          </cell>
          <cell r="B14">
            <v>0</v>
          </cell>
          <cell r="H14">
            <v>0</v>
          </cell>
          <cell r="N14">
            <v>0</v>
          </cell>
        </row>
        <row r="15">
          <cell r="A15" t="str">
            <v>BG06/27</v>
          </cell>
          <cell r="D15">
            <v>0</v>
          </cell>
          <cell r="J15">
            <v>0</v>
          </cell>
          <cell r="N15">
            <v>0</v>
          </cell>
        </row>
        <row r="16">
          <cell r="A16" t="str">
            <v>BG08/19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BG08/Pesificado</v>
          </cell>
          <cell r="G17">
            <v>3.8939882904048401E-3</v>
          </cell>
          <cell r="M17">
            <v>3.9033513767810402E-3</v>
          </cell>
          <cell r="N17">
            <v>7.7973396671858798E-3</v>
          </cell>
        </row>
        <row r="18">
          <cell r="A18" t="str">
            <v>BG09/09</v>
          </cell>
          <cell r="E18">
            <v>0</v>
          </cell>
          <cell r="K18">
            <v>0</v>
          </cell>
          <cell r="N18">
            <v>0</v>
          </cell>
        </row>
        <row r="19">
          <cell r="A19" t="str">
            <v>BG10/20</v>
          </cell>
          <cell r="C19">
            <v>0</v>
          </cell>
          <cell r="I19">
            <v>0</v>
          </cell>
          <cell r="N19">
            <v>0</v>
          </cell>
        </row>
        <row r="20">
          <cell r="A20" t="str">
            <v>BG11/10</v>
          </cell>
          <cell r="D20">
            <v>0</v>
          </cell>
          <cell r="J20">
            <v>0</v>
          </cell>
          <cell r="N20">
            <v>0</v>
          </cell>
        </row>
        <row r="21">
          <cell r="A21" t="str">
            <v>BG12/15</v>
          </cell>
          <cell r="G21">
            <v>0</v>
          </cell>
          <cell r="M21">
            <v>0</v>
          </cell>
          <cell r="N21">
            <v>0</v>
          </cell>
        </row>
        <row r="22">
          <cell r="A22" t="str">
            <v>BG13/30</v>
          </cell>
          <cell r="B22">
            <v>0</v>
          </cell>
          <cell r="H22">
            <v>0</v>
          </cell>
          <cell r="N22">
            <v>0</v>
          </cell>
        </row>
        <row r="23">
          <cell r="A23" t="str">
            <v>BG14/31</v>
          </cell>
          <cell r="B23">
            <v>0</v>
          </cell>
          <cell r="H23">
            <v>0</v>
          </cell>
          <cell r="N23">
            <v>0</v>
          </cell>
        </row>
        <row r="24">
          <cell r="A24" t="str">
            <v>BG15/12</v>
          </cell>
          <cell r="C24">
            <v>0</v>
          </cell>
          <cell r="I24">
            <v>0</v>
          </cell>
          <cell r="N24">
            <v>0</v>
          </cell>
        </row>
        <row r="25">
          <cell r="A25" t="str">
            <v>BG16/08$</v>
          </cell>
          <cell r="D25">
            <v>0</v>
          </cell>
          <cell r="J25">
            <v>595.39718800000003</v>
          </cell>
          <cell r="N25">
            <v>595.39718800000003</v>
          </cell>
        </row>
        <row r="26">
          <cell r="A26" t="str">
            <v>BG17/08</v>
          </cell>
          <cell r="G26">
            <v>73.481211580000007</v>
          </cell>
          <cell r="M26">
            <v>73.657637060000013</v>
          </cell>
          <cell r="N26">
            <v>147.13884864000002</v>
          </cell>
        </row>
        <row r="27">
          <cell r="A27" t="str">
            <v>BG18/18</v>
          </cell>
          <cell r="G27">
            <v>0</v>
          </cell>
          <cell r="M27">
            <v>0</v>
          </cell>
          <cell r="N27">
            <v>0</v>
          </cell>
        </row>
        <row r="28">
          <cell r="A28" t="str">
            <v>BG19/31</v>
          </cell>
          <cell r="G28">
            <v>0</v>
          </cell>
          <cell r="M28">
            <v>0</v>
          </cell>
          <cell r="N28">
            <v>0</v>
          </cell>
        </row>
        <row r="29">
          <cell r="A29" t="str">
            <v>BID 1008</v>
          </cell>
          <cell r="G29">
            <v>0.23545136</v>
          </cell>
          <cell r="M29">
            <v>0.23545136</v>
          </cell>
          <cell r="N29">
            <v>0.47090272</v>
          </cell>
        </row>
        <row r="30">
          <cell r="A30" t="str">
            <v>BID 1021</v>
          </cell>
          <cell r="D30">
            <v>0.39999147800000001</v>
          </cell>
          <cell r="J30">
            <v>0.39999147800000001</v>
          </cell>
          <cell r="N30">
            <v>0.79998295600000002</v>
          </cell>
        </row>
        <row r="31">
          <cell r="A31" t="str">
            <v>BID 1031</v>
          </cell>
          <cell r="C31">
            <v>11.075883341000001</v>
          </cell>
          <cell r="I31">
            <v>11.075883341000001</v>
          </cell>
          <cell r="N31">
            <v>22.151766682000002</v>
          </cell>
        </row>
        <row r="32">
          <cell r="A32" t="str">
            <v>BID 1034</v>
          </cell>
          <cell r="F32">
            <v>2.8439293999999999</v>
          </cell>
          <cell r="L32">
            <v>2.8439293999999999</v>
          </cell>
          <cell r="N32">
            <v>5.6878587999999999</v>
          </cell>
        </row>
        <row r="33">
          <cell r="A33" t="str">
            <v>BID 1059</v>
          </cell>
          <cell r="C33">
            <v>6.1104605259999998</v>
          </cell>
          <cell r="I33">
            <v>6.1104605259999998</v>
          </cell>
          <cell r="N33">
            <v>12.220921052</v>
          </cell>
        </row>
        <row r="34">
          <cell r="A34" t="str">
            <v>BID 1060</v>
          </cell>
          <cell r="B34">
            <v>2.2253631290000002</v>
          </cell>
          <cell r="H34">
            <v>2.2253631290000002</v>
          </cell>
          <cell r="N34">
            <v>4.4507262580000004</v>
          </cell>
        </row>
        <row r="35">
          <cell r="A35" t="str">
            <v>BID 1068</v>
          </cell>
          <cell r="D35">
            <v>3.4976210910000001</v>
          </cell>
          <cell r="J35">
            <v>3.4976210910000001</v>
          </cell>
          <cell r="N35">
            <v>6.9952421820000001</v>
          </cell>
        </row>
        <row r="36">
          <cell r="A36" t="str">
            <v>BID 1082</v>
          </cell>
          <cell r="C36">
            <v>5.6778839999999997E-2</v>
          </cell>
          <cell r="I36">
            <v>5.6778839999999997E-2</v>
          </cell>
          <cell r="N36">
            <v>0.11355767999999999</v>
          </cell>
        </row>
        <row r="37">
          <cell r="A37" t="str">
            <v>BID 1111</v>
          </cell>
          <cell r="G37">
            <v>0.25830385500000003</v>
          </cell>
          <cell r="M37">
            <v>0.25830385500000003</v>
          </cell>
          <cell r="N37">
            <v>0.51660771000000005</v>
          </cell>
        </row>
        <row r="38">
          <cell r="A38" t="str">
            <v>BID 1118</v>
          </cell>
          <cell r="C38">
            <v>8.2488249949999997</v>
          </cell>
          <cell r="I38">
            <v>8.2488249949999997</v>
          </cell>
          <cell r="N38">
            <v>16.497649989999999</v>
          </cell>
        </row>
        <row r="39">
          <cell r="A39" t="str">
            <v>BID 1133</v>
          </cell>
          <cell r="B39">
            <v>4.9240394999999999E-2</v>
          </cell>
          <cell r="H39">
            <v>4.9240394999999999E-2</v>
          </cell>
          <cell r="N39">
            <v>9.8480789999999999E-2</v>
          </cell>
        </row>
        <row r="40">
          <cell r="A40" t="str">
            <v>BID 1134</v>
          </cell>
          <cell r="E40">
            <v>1.2191480479999999</v>
          </cell>
          <cell r="K40">
            <v>1.2191480479999999</v>
          </cell>
          <cell r="N40">
            <v>2.4382960959999997</v>
          </cell>
        </row>
        <row r="41">
          <cell r="A41" t="str">
            <v>BID 1164</v>
          </cell>
          <cell r="G41">
            <v>2.1000402020000002</v>
          </cell>
          <cell r="M41">
            <v>2.1000402020000002</v>
          </cell>
          <cell r="N41">
            <v>4.2000804040000004</v>
          </cell>
        </row>
        <row r="42">
          <cell r="A42" t="str">
            <v>BID 1192</v>
          </cell>
          <cell r="D42">
            <v>0.54130354800000002</v>
          </cell>
          <cell r="J42">
            <v>0.54130354800000002</v>
          </cell>
          <cell r="N42">
            <v>1.082607096</v>
          </cell>
        </row>
        <row r="43">
          <cell r="A43" t="str">
            <v>BID 1193</v>
          </cell>
          <cell r="D43">
            <v>2.0798058899999998</v>
          </cell>
          <cell r="J43">
            <v>2.0798058899999998</v>
          </cell>
          <cell r="N43">
            <v>4.1596117799999996</v>
          </cell>
        </row>
        <row r="44">
          <cell r="A44" t="str">
            <v>BID 1201</v>
          </cell>
          <cell r="F44">
            <v>4.5935004699999995</v>
          </cell>
          <cell r="L44">
            <v>4.5935004699999995</v>
          </cell>
          <cell r="N44">
            <v>9.187000939999999</v>
          </cell>
        </row>
        <row r="45">
          <cell r="A45" t="str">
            <v>BID 1206</v>
          </cell>
          <cell r="D45">
            <v>5.4426792000000002E-2</v>
          </cell>
          <cell r="J45">
            <v>5.4426792000000002E-2</v>
          </cell>
          <cell r="N45">
            <v>0.108853584</v>
          </cell>
        </row>
        <row r="46">
          <cell r="A46" t="str">
            <v>BID 1279</v>
          </cell>
          <cell r="E46">
            <v>3.1508830000000002E-2</v>
          </cell>
          <cell r="K46">
            <v>3.1508830000000002E-2</v>
          </cell>
          <cell r="N46">
            <v>6.3017660000000003E-2</v>
          </cell>
        </row>
        <row r="47">
          <cell r="A47" t="str">
            <v>BID 1287</v>
          </cell>
          <cell r="B47">
            <v>5.9608983650000003</v>
          </cell>
          <cell r="H47">
            <v>5.9608983650000003</v>
          </cell>
          <cell r="N47">
            <v>11.921796730000001</v>
          </cell>
        </row>
        <row r="48">
          <cell r="A48" t="str">
            <v>BID 1294</v>
          </cell>
          <cell r="F48">
            <v>0</v>
          </cell>
          <cell r="L48">
            <v>0</v>
          </cell>
          <cell r="N48">
            <v>0</v>
          </cell>
        </row>
        <row r="49">
          <cell r="A49" t="str">
            <v>BID 1295</v>
          </cell>
          <cell r="C49">
            <v>13.33333333</v>
          </cell>
          <cell r="I49">
            <v>13.33333333</v>
          </cell>
          <cell r="N49">
            <v>26.666666660000001</v>
          </cell>
        </row>
        <row r="50">
          <cell r="A50" t="str">
            <v>BID 1307</v>
          </cell>
          <cell r="E50">
            <v>0.38797798</v>
          </cell>
          <cell r="K50">
            <v>0.38797798</v>
          </cell>
          <cell r="N50">
            <v>0.77595596</v>
          </cell>
        </row>
        <row r="51">
          <cell r="A51" t="str">
            <v>BID 1324</v>
          </cell>
          <cell r="G51">
            <v>16.666666670000001</v>
          </cell>
          <cell r="M51">
            <v>16.666666670000001</v>
          </cell>
          <cell r="N51">
            <v>33.333333340000003</v>
          </cell>
        </row>
        <row r="52">
          <cell r="A52" t="str">
            <v>BID 1325</v>
          </cell>
          <cell r="G52">
            <v>3.9175697000000002E-2</v>
          </cell>
          <cell r="M52">
            <v>3.9175697000000002E-2</v>
          </cell>
          <cell r="N52">
            <v>7.8351394000000005E-2</v>
          </cell>
        </row>
        <row r="53">
          <cell r="A53" t="str">
            <v>BID 1341</v>
          </cell>
          <cell r="D53">
            <v>16.666666670000001</v>
          </cell>
          <cell r="J53">
            <v>16.666666670000001</v>
          </cell>
          <cell r="N53">
            <v>33.333333340000003</v>
          </cell>
        </row>
        <row r="54">
          <cell r="A54" t="str">
            <v>BID 1345</v>
          </cell>
          <cell r="F54">
            <v>0</v>
          </cell>
          <cell r="L54">
            <v>0</v>
          </cell>
          <cell r="N54">
            <v>0</v>
          </cell>
        </row>
        <row r="55">
          <cell r="A55" t="str">
            <v>BID 1452</v>
          </cell>
          <cell r="C55">
            <v>300</v>
          </cell>
          <cell r="N55">
            <v>300</v>
          </cell>
        </row>
        <row r="56">
          <cell r="A56" t="str">
            <v>BID 1464</v>
          </cell>
          <cell r="F56">
            <v>0</v>
          </cell>
          <cell r="L56">
            <v>0</v>
          </cell>
          <cell r="N56">
            <v>0</v>
          </cell>
        </row>
        <row r="57">
          <cell r="A57" t="str">
            <v>BID 1517</v>
          </cell>
          <cell r="C57">
            <v>80</v>
          </cell>
          <cell r="I57">
            <v>80</v>
          </cell>
          <cell r="M57">
            <v>80</v>
          </cell>
          <cell r="N57">
            <v>240</v>
          </cell>
        </row>
        <row r="58">
          <cell r="A58" t="str">
            <v>BID 1575</v>
          </cell>
          <cell r="F58">
            <v>0</v>
          </cell>
          <cell r="L58">
            <v>6.8571430000000004E-3</v>
          </cell>
          <cell r="N58">
            <v>6.8571430000000004E-3</v>
          </cell>
        </row>
        <row r="59">
          <cell r="A59" t="str">
            <v>BID 1588</v>
          </cell>
          <cell r="C59">
            <v>0</v>
          </cell>
          <cell r="I59">
            <v>0</v>
          </cell>
          <cell r="N59">
            <v>0</v>
          </cell>
        </row>
        <row r="60">
          <cell r="A60" t="str">
            <v>BID 1603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1606</v>
          </cell>
          <cell r="G61">
            <v>0</v>
          </cell>
          <cell r="M61">
            <v>0</v>
          </cell>
          <cell r="N61">
            <v>0</v>
          </cell>
        </row>
        <row r="62">
          <cell r="A62" t="str">
            <v>BID 1648</v>
          </cell>
          <cell r="C62">
            <v>0</v>
          </cell>
          <cell r="I62">
            <v>0</v>
          </cell>
          <cell r="N62">
            <v>0</v>
          </cell>
        </row>
        <row r="63">
          <cell r="A63" t="str">
            <v>BID 206</v>
          </cell>
          <cell r="B63">
            <v>3.84260315507469</v>
          </cell>
          <cell r="H63">
            <v>3.84260315507469</v>
          </cell>
          <cell r="N63">
            <v>7.6852063101493799</v>
          </cell>
        </row>
        <row r="64">
          <cell r="A64" t="str">
            <v>BID 4</v>
          </cell>
          <cell r="C64">
            <v>7.9908732876712296E-3</v>
          </cell>
          <cell r="I64">
            <v>7.9908732876712296E-3</v>
          </cell>
          <cell r="N64">
            <v>1.5981746575342459E-2</v>
          </cell>
        </row>
        <row r="65">
          <cell r="A65" t="str">
            <v>BID 514</v>
          </cell>
          <cell r="B65">
            <v>4.1075199999999999E-2</v>
          </cell>
          <cell r="H65">
            <v>4.1075199999999999E-2</v>
          </cell>
          <cell r="N65">
            <v>8.2150399999999998E-2</v>
          </cell>
        </row>
        <row r="66">
          <cell r="A66" t="str">
            <v>BID 515</v>
          </cell>
          <cell r="D66">
            <v>1.68925285949867</v>
          </cell>
          <cell r="J66">
            <v>1.68925285949867</v>
          </cell>
          <cell r="N66">
            <v>3.37850571899734</v>
          </cell>
        </row>
        <row r="67">
          <cell r="A67" t="str">
            <v>BID 516</v>
          </cell>
          <cell r="D67">
            <v>1.27963779086869</v>
          </cell>
          <cell r="J67">
            <v>1.27963779086869</v>
          </cell>
          <cell r="N67">
            <v>2.55927558173738</v>
          </cell>
        </row>
        <row r="68">
          <cell r="A68" t="str">
            <v>BID 528</v>
          </cell>
          <cell r="D68">
            <v>0.77017066977174098</v>
          </cell>
          <cell r="N68">
            <v>0.77017066977174098</v>
          </cell>
        </row>
        <row r="69">
          <cell r="A69" t="str">
            <v>BID 545</v>
          </cell>
          <cell r="F69">
            <v>1.8662799292687</v>
          </cell>
          <cell r="L69">
            <v>1.8662799292687</v>
          </cell>
          <cell r="N69">
            <v>3.7325598585374</v>
          </cell>
        </row>
        <row r="70">
          <cell r="A70" t="str">
            <v>BID 553</v>
          </cell>
          <cell r="B70">
            <v>0.128336851639309</v>
          </cell>
          <cell r="H70">
            <v>0.128336851639309</v>
          </cell>
          <cell r="N70">
            <v>0.25667370327861799</v>
          </cell>
        </row>
        <row r="71">
          <cell r="A71" t="str">
            <v>BID 555</v>
          </cell>
          <cell r="F71">
            <v>9.6455773041177704</v>
          </cell>
          <cell r="L71">
            <v>9.2563101612347793</v>
          </cell>
          <cell r="N71">
            <v>18.901887465352551</v>
          </cell>
        </row>
        <row r="72">
          <cell r="A72" t="str">
            <v>BID 583</v>
          </cell>
          <cell r="E72">
            <v>9.0544370830266203</v>
          </cell>
          <cell r="K72">
            <v>9.0544370830266203</v>
          </cell>
          <cell r="N72">
            <v>18.108874166053241</v>
          </cell>
        </row>
        <row r="73">
          <cell r="A73" t="str">
            <v>BID 618</v>
          </cell>
          <cell r="D73">
            <v>1.71654465825713</v>
          </cell>
          <cell r="J73">
            <v>1.71654465825713</v>
          </cell>
          <cell r="N73">
            <v>3.43308931651426</v>
          </cell>
        </row>
        <row r="74">
          <cell r="A74" t="str">
            <v>BID 619</v>
          </cell>
          <cell r="D74">
            <v>13.065796543340399</v>
          </cell>
          <cell r="J74">
            <v>13.065796543340399</v>
          </cell>
          <cell r="N74">
            <v>26.131593086680798</v>
          </cell>
        </row>
        <row r="75">
          <cell r="A75" t="str">
            <v>BID 621</v>
          </cell>
          <cell r="B75">
            <v>2.0552401558867999</v>
          </cell>
          <cell r="H75">
            <v>2.0552401558867999</v>
          </cell>
          <cell r="N75">
            <v>4.1104803117735997</v>
          </cell>
        </row>
        <row r="76">
          <cell r="A76" t="str">
            <v>BID 633</v>
          </cell>
          <cell r="F76">
            <v>11.422621252380001</v>
          </cell>
          <cell r="L76">
            <v>11.422621252380001</v>
          </cell>
          <cell r="N76">
            <v>22.845242504760002</v>
          </cell>
        </row>
        <row r="77">
          <cell r="A77" t="str">
            <v>BID 643</v>
          </cell>
          <cell r="E77">
            <v>1.0341843701887299</v>
          </cell>
          <cell r="K77">
            <v>1.0341843701887299</v>
          </cell>
          <cell r="N77">
            <v>2.0683687403774598</v>
          </cell>
        </row>
        <row r="78">
          <cell r="A78" t="str">
            <v>BID 682</v>
          </cell>
          <cell r="E78">
            <v>10.017292881413201</v>
          </cell>
          <cell r="K78">
            <v>10.017292881413201</v>
          </cell>
          <cell r="N78">
            <v>20.034585762826403</v>
          </cell>
        </row>
        <row r="79">
          <cell r="A79" t="str">
            <v>BID 684</v>
          </cell>
          <cell r="E79">
            <v>0.11954634592209799</v>
          </cell>
          <cell r="K79">
            <v>0.11954634592209799</v>
          </cell>
          <cell r="N79">
            <v>0.23909269184419599</v>
          </cell>
        </row>
        <row r="80">
          <cell r="A80" t="str">
            <v>BID 718</v>
          </cell>
          <cell r="D80">
            <v>0.56482353000000007</v>
          </cell>
          <cell r="J80">
            <v>0.56482353000000007</v>
          </cell>
          <cell r="N80">
            <v>1.1296470600000001</v>
          </cell>
        </row>
        <row r="81">
          <cell r="A81" t="str">
            <v>BID 733</v>
          </cell>
          <cell r="G81">
            <v>12.0766961206776</v>
          </cell>
          <cell r="M81">
            <v>12.0766961206776</v>
          </cell>
          <cell r="N81">
            <v>24.153392241355199</v>
          </cell>
        </row>
        <row r="82">
          <cell r="A82" t="str">
            <v>BID 734</v>
          </cell>
          <cell r="G82">
            <v>14.040855081478599</v>
          </cell>
          <cell r="M82">
            <v>14.040855081478599</v>
          </cell>
          <cell r="N82">
            <v>28.081710162957197</v>
          </cell>
        </row>
        <row r="83">
          <cell r="A83" t="str">
            <v>BID 740</v>
          </cell>
          <cell r="B83">
            <v>0.77340510143889107</v>
          </cell>
          <cell r="H83">
            <v>0.77340510143889107</v>
          </cell>
          <cell r="N83">
            <v>1.5468102028777821</v>
          </cell>
        </row>
        <row r="84">
          <cell r="A84" t="str">
            <v>BID 760</v>
          </cell>
          <cell r="B84">
            <v>3.8451434286105699</v>
          </cell>
          <cell r="H84">
            <v>3.8451434286105699</v>
          </cell>
          <cell r="N84">
            <v>7.6902868572211398</v>
          </cell>
        </row>
        <row r="85">
          <cell r="A85" t="str">
            <v>BID 768</v>
          </cell>
          <cell r="D85">
            <v>0.17860494947789499</v>
          </cell>
          <cell r="J85">
            <v>0.17860494947789499</v>
          </cell>
          <cell r="N85">
            <v>0.35720989895578997</v>
          </cell>
        </row>
        <row r="86">
          <cell r="A86" t="str">
            <v>BID 795</v>
          </cell>
          <cell r="D86">
            <v>12.8903261109763</v>
          </cell>
          <cell r="J86">
            <v>12.8903261109763</v>
          </cell>
          <cell r="N86">
            <v>25.7806522219526</v>
          </cell>
        </row>
        <row r="87">
          <cell r="A87" t="str">
            <v>BID 797</v>
          </cell>
          <cell r="D87">
            <v>6.7841028612087797</v>
          </cell>
          <cell r="J87">
            <v>6.7841028612087797</v>
          </cell>
          <cell r="N87">
            <v>13.568205722417559</v>
          </cell>
        </row>
        <row r="88">
          <cell r="A88" t="str">
            <v>BID 798</v>
          </cell>
          <cell r="D88">
            <v>1.7925817955772398</v>
          </cell>
          <cell r="J88">
            <v>1.7925817955772398</v>
          </cell>
          <cell r="N88">
            <v>3.5851635911544797</v>
          </cell>
        </row>
        <row r="89">
          <cell r="A89" t="str">
            <v>BID 802</v>
          </cell>
          <cell r="D89">
            <v>3.2383880298958698</v>
          </cell>
          <cell r="J89">
            <v>3.2383880298958698</v>
          </cell>
          <cell r="N89">
            <v>6.4767760597917396</v>
          </cell>
        </row>
        <row r="90">
          <cell r="A90" t="str">
            <v>BID 816</v>
          </cell>
          <cell r="G90">
            <v>4.2098641137767903</v>
          </cell>
          <cell r="M90">
            <v>4.2098641137767903</v>
          </cell>
          <cell r="N90">
            <v>8.4197282275535805</v>
          </cell>
        </row>
        <row r="91">
          <cell r="A91" t="str">
            <v>BID 826</v>
          </cell>
          <cell r="B91">
            <v>1.92168874262442</v>
          </cell>
          <cell r="H91">
            <v>1.92168874262442</v>
          </cell>
          <cell r="N91">
            <v>3.84337748524884</v>
          </cell>
        </row>
        <row r="92">
          <cell r="A92" t="str">
            <v>BID 830</v>
          </cell>
          <cell r="G92">
            <v>5.9384483674146402</v>
          </cell>
          <cell r="M92">
            <v>5.9384483674146402</v>
          </cell>
          <cell r="N92">
            <v>11.87689673482928</v>
          </cell>
        </row>
        <row r="93">
          <cell r="A93" t="str">
            <v>BID 845</v>
          </cell>
          <cell r="E93">
            <v>12.944168809792901</v>
          </cell>
          <cell r="K93">
            <v>12.944168809792901</v>
          </cell>
          <cell r="N93">
            <v>25.888337619585801</v>
          </cell>
        </row>
        <row r="94">
          <cell r="A94" t="str">
            <v>BID 855</v>
          </cell>
          <cell r="C94">
            <v>0.84320547999999995</v>
          </cell>
          <cell r="I94">
            <v>0.84320547999999995</v>
          </cell>
          <cell r="N94">
            <v>1.6864109599999999</v>
          </cell>
        </row>
        <row r="95">
          <cell r="A95" t="str">
            <v>BID 857</v>
          </cell>
          <cell r="G95">
            <v>7.7258398810823108</v>
          </cell>
          <cell r="M95">
            <v>7.7258398810823108</v>
          </cell>
          <cell r="N95">
            <v>15.451679762164622</v>
          </cell>
        </row>
        <row r="96">
          <cell r="A96" t="str">
            <v>BID 863</v>
          </cell>
          <cell r="E96">
            <v>2.1218089999999998E-2</v>
          </cell>
          <cell r="K96">
            <v>2.1218089999999998E-2</v>
          </cell>
          <cell r="N96">
            <v>4.2436179999999997E-2</v>
          </cell>
        </row>
        <row r="97">
          <cell r="A97" t="str">
            <v>BID 865</v>
          </cell>
          <cell r="G97">
            <v>35.756683618636195</v>
          </cell>
          <cell r="M97">
            <v>35.756683618636195</v>
          </cell>
          <cell r="N97">
            <v>71.513367237272391</v>
          </cell>
        </row>
        <row r="98">
          <cell r="A98" t="str">
            <v>BID 867</v>
          </cell>
          <cell r="E98">
            <v>0.47034197999999999</v>
          </cell>
          <cell r="K98">
            <v>0.47034197999999999</v>
          </cell>
          <cell r="N98">
            <v>0.94068395999999999</v>
          </cell>
        </row>
        <row r="99">
          <cell r="A99" t="str">
            <v>BID 871</v>
          </cell>
          <cell r="G99">
            <v>13.097963922793602</v>
          </cell>
          <cell r="M99">
            <v>13.097963922793602</v>
          </cell>
          <cell r="N99">
            <v>26.195927845587203</v>
          </cell>
        </row>
        <row r="100">
          <cell r="A100" t="str">
            <v>BID 899</v>
          </cell>
          <cell r="D100">
            <v>5.0876000907946501</v>
          </cell>
          <cell r="G100">
            <v>4.2407410000000006E-2</v>
          </cell>
          <cell r="J100">
            <v>5.0876000907946501</v>
          </cell>
          <cell r="M100">
            <v>4.2407410000000006E-2</v>
          </cell>
          <cell r="N100">
            <v>10.260015001589299</v>
          </cell>
        </row>
        <row r="101">
          <cell r="A101" t="str">
            <v>BID 907</v>
          </cell>
          <cell r="D101">
            <v>0.64739437</v>
          </cell>
          <cell r="J101">
            <v>0.64739437</v>
          </cell>
          <cell r="N101">
            <v>1.29478874</v>
          </cell>
        </row>
        <row r="102">
          <cell r="A102" t="str">
            <v>BID 925</v>
          </cell>
          <cell r="G102">
            <v>0.47286607000000003</v>
          </cell>
          <cell r="M102">
            <v>0.47286607000000003</v>
          </cell>
          <cell r="N102">
            <v>0.94573214000000005</v>
          </cell>
        </row>
        <row r="103">
          <cell r="A103" t="str">
            <v>BID 925/OC</v>
          </cell>
          <cell r="D103">
            <v>0.587895312</v>
          </cell>
          <cell r="J103">
            <v>0.587895312</v>
          </cell>
          <cell r="N103">
            <v>1.175790624</v>
          </cell>
        </row>
        <row r="104">
          <cell r="A104" t="str">
            <v>BID 932</v>
          </cell>
          <cell r="G104">
            <v>0.9375</v>
          </cell>
          <cell r="M104">
            <v>0.9375</v>
          </cell>
          <cell r="N104">
            <v>1.875</v>
          </cell>
        </row>
        <row r="105">
          <cell r="A105" t="str">
            <v>BID 940</v>
          </cell>
          <cell r="C105">
            <v>2.8621258309999997</v>
          </cell>
          <cell r="I105">
            <v>2.8621258309999997</v>
          </cell>
          <cell r="N105">
            <v>5.7242516619999995</v>
          </cell>
        </row>
        <row r="106">
          <cell r="A106" t="str">
            <v>BID 961</v>
          </cell>
          <cell r="G106">
            <v>15.962</v>
          </cell>
          <cell r="M106">
            <v>15.962</v>
          </cell>
          <cell r="N106">
            <v>31.923999999999999</v>
          </cell>
        </row>
        <row r="107">
          <cell r="A107" t="str">
            <v>BID 962</v>
          </cell>
          <cell r="C107">
            <v>1.8460512450000002</v>
          </cell>
          <cell r="I107">
            <v>1.8460512450000002</v>
          </cell>
          <cell r="N107">
            <v>3.6921024900000003</v>
          </cell>
        </row>
        <row r="108">
          <cell r="A108" t="str">
            <v>BID 979</v>
          </cell>
          <cell r="C108">
            <v>11.927606096000002</v>
          </cell>
          <cell r="I108">
            <v>11.927606096000002</v>
          </cell>
          <cell r="N108">
            <v>23.855212192000003</v>
          </cell>
        </row>
        <row r="109">
          <cell r="A109" t="str">
            <v>BID 989</v>
          </cell>
          <cell r="D109">
            <v>0.86545403799999998</v>
          </cell>
          <cell r="J109">
            <v>0.86545403799999998</v>
          </cell>
          <cell r="N109">
            <v>1.730908076</v>
          </cell>
        </row>
        <row r="110">
          <cell r="A110" t="str">
            <v>BID 996</v>
          </cell>
          <cell r="D110">
            <v>0.45856140999999995</v>
          </cell>
          <cell r="J110">
            <v>0.45856140999999995</v>
          </cell>
          <cell r="N110">
            <v>0.91712281999999989</v>
          </cell>
        </row>
        <row r="111">
          <cell r="A111" t="str">
            <v>BID CBA</v>
          </cell>
          <cell r="F111">
            <v>2.7969854900000004</v>
          </cell>
          <cell r="L111">
            <v>2.7969854900000004</v>
          </cell>
          <cell r="N111">
            <v>5.5939709800000008</v>
          </cell>
        </row>
        <row r="112">
          <cell r="A112" t="str">
            <v>BIRF 302</v>
          </cell>
          <cell r="G112">
            <v>0.19788334599999999</v>
          </cell>
          <cell r="M112">
            <v>0.19788334599999999</v>
          </cell>
          <cell r="N112">
            <v>0.39576669199999998</v>
          </cell>
        </row>
        <row r="113">
          <cell r="A113" t="str">
            <v>BIRF 3291</v>
          </cell>
          <cell r="D113">
            <v>12.5</v>
          </cell>
          <cell r="N113">
            <v>12.5</v>
          </cell>
        </row>
        <row r="114">
          <cell r="A114" t="str">
            <v>BIRF 3292</v>
          </cell>
          <cell r="D114">
            <v>0.91944961999999997</v>
          </cell>
          <cell r="N114">
            <v>0.91944961999999997</v>
          </cell>
        </row>
        <row r="115">
          <cell r="A115" t="str">
            <v>BIRF 3297</v>
          </cell>
          <cell r="D115">
            <v>1.35468699</v>
          </cell>
          <cell r="N115">
            <v>1.35468699</v>
          </cell>
        </row>
        <row r="116">
          <cell r="A116" t="str">
            <v>BIRF 3362</v>
          </cell>
          <cell r="D116">
            <v>0.96</v>
          </cell>
          <cell r="J116">
            <v>0.92</v>
          </cell>
          <cell r="N116">
            <v>1.88</v>
          </cell>
        </row>
        <row r="117">
          <cell r="A117" t="str">
            <v>BIRF 3394</v>
          </cell>
          <cell r="D117">
            <v>18.574999999999999</v>
          </cell>
          <cell r="J117">
            <v>19.28</v>
          </cell>
          <cell r="N117">
            <v>37.854999999999997</v>
          </cell>
        </row>
        <row r="118">
          <cell r="A118" t="str">
            <v>BIRF 343</v>
          </cell>
          <cell r="B118">
            <v>0.16967599999999999</v>
          </cell>
          <cell r="H118">
            <v>0.16967599999999999</v>
          </cell>
          <cell r="N118">
            <v>0.33935199999999999</v>
          </cell>
        </row>
        <row r="119">
          <cell r="A119" t="str">
            <v>BIRF 3460</v>
          </cell>
          <cell r="F119">
            <v>0.82952760000000003</v>
          </cell>
          <cell r="L119">
            <v>0.82952760000000003</v>
          </cell>
          <cell r="N119">
            <v>1.6590552000000001</v>
          </cell>
        </row>
        <row r="120">
          <cell r="A120" t="str">
            <v>BIRF 352</v>
          </cell>
          <cell r="G120">
            <v>5.4473909000000001E-2</v>
          </cell>
          <cell r="M120">
            <v>5.4473894999999994E-2</v>
          </cell>
          <cell r="N120">
            <v>0.108947804</v>
          </cell>
        </row>
        <row r="121">
          <cell r="A121" t="str">
            <v>BIRF 3520</v>
          </cell>
          <cell r="F121">
            <v>15.82</v>
          </cell>
          <cell r="L121">
            <v>16.420000000000002</v>
          </cell>
          <cell r="N121">
            <v>32.24</v>
          </cell>
        </row>
        <row r="122">
          <cell r="A122" t="str">
            <v>BIRF 3521</v>
          </cell>
          <cell r="F122">
            <v>8.8008345299999995</v>
          </cell>
          <cell r="L122">
            <v>9.1346085099999996</v>
          </cell>
          <cell r="N122">
            <v>17.935443039999999</v>
          </cell>
        </row>
        <row r="123">
          <cell r="A123" t="str">
            <v>BIRF 3555</v>
          </cell>
          <cell r="D123">
            <v>22.5</v>
          </cell>
          <cell r="N123">
            <v>22.5</v>
          </cell>
        </row>
        <row r="124">
          <cell r="A124" t="str">
            <v>BIRF 3556</v>
          </cell>
          <cell r="B124">
            <v>15.24</v>
          </cell>
          <cell r="H124">
            <v>15.82</v>
          </cell>
          <cell r="N124">
            <v>31.06</v>
          </cell>
        </row>
        <row r="125">
          <cell r="A125" t="str">
            <v>BIRF 3558</v>
          </cell>
          <cell r="F125">
            <v>20</v>
          </cell>
          <cell r="N125">
            <v>20</v>
          </cell>
        </row>
        <row r="126">
          <cell r="A126" t="str">
            <v>BIRF 3611</v>
          </cell>
          <cell r="G126">
            <v>16.25408298</v>
          </cell>
          <cell r="N126">
            <v>16.25408298</v>
          </cell>
        </row>
        <row r="127">
          <cell r="A127" t="str">
            <v>BIRF 3643</v>
          </cell>
          <cell r="F127">
            <v>4.9783999999999997</v>
          </cell>
          <cell r="L127">
            <v>4.9080687100000002</v>
          </cell>
          <cell r="N127">
            <v>9.886468709999999</v>
          </cell>
        </row>
        <row r="128">
          <cell r="A128" t="str">
            <v>BIRF 3709</v>
          </cell>
          <cell r="B128">
            <v>6.6467400000000003</v>
          </cell>
          <cell r="H128">
            <v>6.6467400000000003</v>
          </cell>
          <cell r="N128">
            <v>13.293480000000001</v>
          </cell>
        </row>
        <row r="129">
          <cell r="A129" t="str">
            <v>BIRF 3710</v>
          </cell>
          <cell r="D129">
            <v>0.34299999999999997</v>
          </cell>
          <cell r="J129">
            <v>0.34299999999999997</v>
          </cell>
          <cell r="N129">
            <v>0.68599999999999994</v>
          </cell>
        </row>
        <row r="130">
          <cell r="A130" t="str">
            <v>BIRF 3794</v>
          </cell>
          <cell r="F130">
            <v>8.3864314599999989</v>
          </cell>
          <cell r="L130">
            <v>8.3864314599999989</v>
          </cell>
          <cell r="N130">
            <v>16.772862919999998</v>
          </cell>
        </row>
        <row r="131">
          <cell r="A131" t="str">
            <v>BIRF 3836</v>
          </cell>
          <cell r="D131">
            <v>15</v>
          </cell>
          <cell r="J131">
            <v>15</v>
          </cell>
          <cell r="N131">
            <v>30</v>
          </cell>
        </row>
        <row r="132">
          <cell r="A132" t="str">
            <v>BIRF 3860</v>
          </cell>
          <cell r="F132">
            <v>9.4928486200000002</v>
          </cell>
          <cell r="L132">
            <v>9.4928486200000002</v>
          </cell>
          <cell r="N132">
            <v>18.98569724</v>
          </cell>
        </row>
        <row r="133">
          <cell r="A133" t="str">
            <v>BIRF 3877</v>
          </cell>
          <cell r="E133">
            <v>11.125616056</v>
          </cell>
          <cell r="K133">
            <v>11.125616056</v>
          </cell>
          <cell r="N133">
            <v>22.251232112</v>
          </cell>
        </row>
        <row r="134">
          <cell r="A134" t="str">
            <v>BIRF 3878</v>
          </cell>
          <cell r="C134">
            <v>25</v>
          </cell>
          <cell r="I134">
            <v>25</v>
          </cell>
          <cell r="N134">
            <v>50</v>
          </cell>
        </row>
        <row r="135">
          <cell r="A135" t="str">
            <v>BIRF 3921</v>
          </cell>
          <cell r="E135">
            <v>6.4135</v>
          </cell>
          <cell r="K135">
            <v>6.4135</v>
          </cell>
          <cell r="N135">
            <v>12.827</v>
          </cell>
        </row>
        <row r="136">
          <cell r="A136" t="str">
            <v>BIRF 3926</v>
          </cell>
          <cell r="C136">
            <v>27.77777906</v>
          </cell>
          <cell r="I136">
            <v>18.49999996</v>
          </cell>
          <cell r="N136">
            <v>46.277779019999997</v>
          </cell>
        </row>
        <row r="137">
          <cell r="A137" t="str">
            <v>BIRF 3927</v>
          </cell>
          <cell r="E137">
            <v>1.3862619600000001</v>
          </cell>
          <cell r="K137">
            <v>1.3862619600000001</v>
          </cell>
          <cell r="N137">
            <v>2.7725239200000003</v>
          </cell>
        </row>
        <row r="138">
          <cell r="A138" t="str">
            <v>BIRF 3931</v>
          </cell>
          <cell r="D138">
            <v>3.7231199999999998</v>
          </cell>
          <cell r="J138">
            <v>3.7231199999999998</v>
          </cell>
          <cell r="N138">
            <v>7.4462399999999995</v>
          </cell>
        </row>
        <row r="139">
          <cell r="A139" t="str">
            <v>BIRF 3948</v>
          </cell>
          <cell r="D139">
            <v>0.49563314399999991</v>
          </cell>
          <cell r="J139">
            <v>0.49563314399999991</v>
          </cell>
          <cell r="N139">
            <v>0.99126628799999983</v>
          </cell>
        </row>
        <row r="140">
          <cell r="A140" t="str">
            <v>BIRF 3957</v>
          </cell>
          <cell r="C140">
            <v>8.4180607799999994</v>
          </cell>
          <cell r="I140">
            <v>5.6864303000000005</v>
          </cell>
          <cell r="N140">
            <v>14.104491079999999</v>
          </cell>
        </row>
        <row r="141">
          <cell r="A141" t="str">
            <v>BIRF 3958</v>
          </cell>
          <cell r="C141">
            <v>0.50116208800000006</v>
          </cell>
          <cell r="I141">
            <v>0.50116208800000006</v>
          </cell>
          <cell r="N141">
            <v>1.0023241760000001</v>
          </cell>
        </row>
        <row r="142">
          <cell r="A142" t="str">
            <v>BIRF 3960</v>
          </cell>
          <cell r="E142">
            <v>1.1284000000000001</v>
          </cell>
          <cell r="K142">
            <v>1.1284000000000001</v>
          </cell>
          <cell r="N142">
            <v>2.2568000000000001</v>
          </cell>
        </row>
        <row r="143">
          <cell r="A143" t="str">
            <v>BIRF 3971</v>
          </cell>
          <cell r="F143">
            <v>4.6810999999999998</v>
          </cell>
          <cell r="L143">
            <v>4.6810999999999998</v>
          </cell>
          <cell r="N143">
            <v>9.3621999999999996</v>
          </cell>
        </row>
        <row r="144">
          <cell r="A144" t="str">
            <v>BIRF 4002</v>
          </cell>
          <cell r="D144">
            <v>13.888888810000001</v>
          </cell>
          <cell r="J144">
            <v>13.888888870000001</v>
          </cell>
          <cell r="N144">
            <v>27.77777768</v>
          </cell>
        </row>
        <row r="145">
          <cell r="A145" t="str">
            <v>BIRF 4003</v>
          </cell>
          <cell r="B145">
            <v>5</v>
          </cell>
          <cell r="H145">
            <v>5</v>
          </cell>
          <cell r="N145">
            <v>10</v>
          </cell>
        </row>
        <row r="146">
          <cell r="A146" t="str">
            <v>BIRF 4004</v>
          </cell>
          <cell r="B146">
            <v>1.20150504</v>
          </cell>
          <cell r="H146">
            <v>1.20150504</v>
          </cell>
          <cell r="N146">
            <v>2.40301008</v>
          </cell>
        </row>
        <row r="147">
          <cell r="A147" t="str">
            <v>BIRF 4085</v>
          </cell>
          <cell r="E147">
            <v>0.35829910500000001</v>
          </cell>
          <cell r="K147">
            <v>0.35829910500000001</v>
          </cell>
          <cell r="N147">
            <v>0.71659821000000001</v>
          </cell>
        </row>
        <row r="148">
          <cell r="A148" t="str">
            <v>BIRF 4093</v>
          </cell>
          <cell r="D148">
            <v>14.853051122000002</v>
          </cell>
          <cell r="J148">
            <v>14.853051122000002</v>
          </cell>
          <cell r="N148">
            <v>29.706102244000004</v>
          </cell>
        </row>
        <row r="149">
          <cell r="A149" t="str">
            <v>BIRF 4116</v>
          </cell>
          <cell r="C149">
            <v>15</v>
          </cell>
          <cell r="I149">
            <v>15</v>
          </cell>
          <cell r="N149">
            <v>30</v>
          </cell>
        </row>
        <row r="150">
          <cell r="A150" t="str">
            <v>BIRF 4117</v>
          </cell>
          <cell r="C150">
            <v>9.6925271239999997</v>
          </cell>
          <cell r="I150">
            <v>9.6925271239999997</v>
          </cell>
          <cell r="N150">
            <v>19.385054247999999</v>
          </cell>
        </row>
        <row r="151">
          <cell r="A151" t="str">
            <v>BIRF 4131</v>
          </cell>
          <cell r="E151">
            <v>1</v>
          </cell>
          <cell r="K151">
            <v>1</v>
          </cell>
          <cell r="N151">
            <v>2</v>
          </cell>
        </row>
        <row r="152">
          <cell r="A152" t="str">
            <v>BIRF 4150</v>
          </cell>
          <cell r="D152">
            <v>4.208219615</v>
          </cell>
          <cell r="J152">
            <v>4.208219615</v>
          </cell>
          <cell r="N152">
            <v>8.4164392299999999</v>
          </cell>
        </row>
        <row r="153">
          <cell r="A153" t="str">
            <v>BIRF 4163</v>
          </cell>
          <cell r="G153">
            <v>7.9353098989999999</v>
          </cell>
          <cell r="M153">
            <v>7.9353098989999999</v>
          </cell>
          <cell r="N153">
            <v>15.870619798</v>
          </cell>
        </row>
        <row r="154">
          <cell r="A154" t="str">
            <v>BIRF 4164</v>
          </cell>
          <cell r="B154">
            <v>5</v>
          </cell>
          <cell r="H154">
            <v>5</v>
          </cell>
          <cell r="N154">
            <v>10</v>
          </cell>
        </row>
        <row r="155">
          <cell r="A155" t="str">
            <v>BIRF 4168</v>
          </cell>
          <cell r="G155">
            <v>0.74906135600000001</v>
          </cell>
          <cell r="M155">
            <v>0.74906135600000001</v>
          </cell>
          <cell r="N155">
            <v>1.498122712</v>
          </cell>
        </row>
        <row r="156">
          <cell r="A156" t="str">
            <v>BIRF 4195</v>
          </cell>
          <cell r="D156">
            <v>9.9977800000000006</v>
          </cell>
          <cell r="J156">
            <v>9.9977800000000006</v>
          </cell>
          <cell r="N156">
            <v>19.995560000000001</v>
          </cell>
        </row>
        <row r="157">
          <cell r="A157" t="str">
            <v>BIRF 421</v>
          </cell>
          <cell r="D157">
            <v>1.4999999999999999E-2</v>
          </cell>
          <cell r="J157">
            <v>1.4999999999999999E-2</v>
          </cell>
          <cell r="N157">
            <v>0.03</v>
          </cell>
        </row>
        <row r="158">
          <cell r="A158" t="str">
            <v>BIRF 4212</v>
          </cell>
          <cell r="D158">
            <v>3.2780678790000004</v>
          </cell>
          <cell r="J158">
            <v>3.2780678790000004</v>
          </cell>
          <cell r="N158">
            <v>6.5561357580000008</v>
          </cell>
        </row>
        <row r="159">
          <cell r="A159" t="str">
            <v>BIRF 4218</v>
          </cell>
          <cell r="F159">
            <v>2.4998999999999998</v>
          </cell>
          <cell r="L159">
            <v>2.4998999999999998</v>
          </cell>
          <cell r="N159">
            <v>4.9997999999999996</v>
          </cell>
        </row>
        <row r="160">
          <cell r="A160" t="str">
            <v>BIRF 4219</v>
          </cell>
          <cell r="F160">
            <v>3.75</v>
          </cell>
          <cell r="L160">
            <v>3.75</v>
          </cell>
          <cell r="N160">
            <v>7.5</v>
          </cell>
        </row>
        <row r="161">
          <cell r="A161" t="str">
            <v>BIRF 4220</v>
          </cell>
          <cell r="F161">
            <v>1.7499</v>
          </cell>
          <cell r="L161">
            <v>1.7499</v>
          </cell>
          <cell r="N161">
            <v>3.4998</v>
          </cell>
        </row>
        <row r="162">
          <cell r="A162" t="str">
            <v>BIRF 4221</v>
          </cell>
          <cell r="F162">
            <v>5</v>
          </cell>
          <cell r="L162">
            <v>5</v>
          </cell>
          <cell r="N162">
            <v>10</v>
          </cell>
        </row>
        <row r="163">
          <cell r="A163" t="str">
            <v>BIRF 4273</v>
          </cell>
          <cell r="C163">
            <v>1.8156000000000001</v>
          </cell>
          <cell r="I163">
            <v>1.8156000000000001</v>
          </cell>
          <cell r="N163">
            <v>3.6312000000000002</v>
          </cell>
        </row>
        <row r="164">
          <cell r="A164" t="str">
            <v>BIRF 4281</v>
          </cell>
          <cell r="E164">
            <v>0.2999</v>
          </cell>
          <cell r="K164">
            <v>0.2999</v>
          </cell>
          <cell r="N164">
            <v>0.5998</v>
          </cell>
        </row>
        <row r="165">
          <cell r="A165" t="str">
            <v>BIRF 4282</v>
          </cell>
          <cell r="D165">
            <v>1.3681000000000001</v>
          </cell>
          <cell r="J165">
            <v>1.3681000000000001</v>
          </cell>
          <cell r="N165">
            <v>2.7362000000000002</v>
          </cell>
        </row>
        <row r="166">
          <cell r="A166" t="str">
            <v>BIRF 4295</v>
          </cell>
          <cell r="F166">
            <v>22.242159887</v>
          </cell>
          <cell r="L166">
            <v>22.242159887</v>
          </cell>
          <cell r="N166">
            <v>44.484319773999999</v>
          </cell>
        </row>
        <row r="167">
          <cell r="A167" t="str">
            <v>BIRF 4313</v>
          </cell>
          <cell r="F167">
            <v>5.9256000000000002</v>
          </cell>
          <cell r="L167">
            <v>5.9256000000000002</v>
          </cell>
          <cell r="N167">
            <v>11.8512</v>
          </cell>
        </row>
        <row r="168">
          <cell r="A168" t="str">
            <v>BIRF 4314</v>
          </cell>
          <cell r="F168">
            <v>0.17299999999999999</v>
          </cell>
          <cell r="L168">
            <v>0.17299999999999999</v>
          </cell>
          <cell r="N168">
            <v>0.34599999999999997</v>
          </cell>
        </row>
        <row r="169">
          <cell r="A169" t="str">
            <v>BIRF 4366</v>
          </cell>
          <cell r="C169">
            <v>14.2</v>
          </cell>
          <cell r="I169">
            <v>14.2</v>
          </cell>
          <cell r="N169">
            <v>28.4</v>
          </cell>
        </row>
        <row r="170">
          <cell r="A170" t="str">
            <v>BIRF 4398</v>
          </cell>
          <cell r="E170">
            <v>3.7112619630000001</v>
          </cell>
          <cell r="K170">
            <v>3.8198361159999998</v>
          </cell>
          <cell r="N170">
            <v>7.5310980789999995</v>
          </cell>
        </row>
        <row r="171">
          <cell r="A171" t="str">
            <v>BIRF 4423</v>
          </cell>
          <cell r="D171">
            <v>0.58157920100000005</v>
          </cell>
          <cell r="J171">
            <v>0.58157920100000005</v>
          </cell>
          <cell r="N171">
            <v>1.1631584020000001</v>
          </cell>
        </row>
        <row r="172">
          <cell r="A172" t="str">
            <v>BIRF 4454</v>
          </cell>
          <cell r="C172">
            <v>8.7528266000000007E-2</v>
          </cell>
          <cell r="I172">
            <v>8.7528266000000007E-2</v>
          </cell>
          <cell r="N172">
            <v>0.17505653200000001</v>
          </cell>
        </row>
        <row r="173">
          <cell r="A173" t="str">
            <v>BIRF 4459</v>
          </cell>
          <cell r="E173">
            <v>0.5</v>
          </cell>
          <cell r="K173">
            <v>0.5</v>
          </cell>
          <cell r="N173">
            <v>1</v>
          </cell>
        </row>
        <row r="174">
          <cell r="A174" t="str">
            <v>BIRF 4472</v>
          </cell>
          <cell r="G174">
            <v>1.9499999999999999E-3</v>
          </cell>
          <cell r="M174">
            <v>2E-3</v>
          </cell>
          <cell r="N174">
            <v>3.9500000000000004E-3</v>
          </cell>
        </row>
        <row r="175">
          <cell r="A175" t="str">
            <v>BIRF 4484</v>
          </cell>
          <cell r="B175">
            <v>0.64965033499999991</v>
          </cell>
          <cell r="H175">
            <v>0.64965033499999991</v>
          </cell>
          <cell r="N175">
            <v>1.2993006699999998</v>
          </cell>
        </row>
        <row r="176">
          <cell r="A176" t="str">
            <v>BIRF 4516</v>
          </cell>
          <cell r="C176">
            <v>2.5574684780000001</v>
          </cell>
          <cell r="I176">
            <v>2.5574684780000001</v>
          </cell>
          <cell r="N176">
            <v>5.1149369560000002</v>
          </cell>
        </row>
        <row r="177">
          <cell r="A177" t="str">
            <v>BIRF 4578</v>
          </cell>
          <cell r="E177">
            <v>2.22105263</v>
          </cell>
          <cell r="K177">
            <v>2.22105263</v>
          </cell>
          <cell r="N177">
            <v>4.4421052599999999</v>
          </cell>
        </row>
        <row r="178">
          <cell r="A178" t="str">
            <v>BIRF 4580</v>
          </cell>
          <cell r="G178">
            <v>0.17498936400000001</v>
          </cell>
          <cell r="M178">
            <v>0.17498936400000001</v>
          </cell>
          <cell r="N178">
            <v>0.34997872800000002</v>
          </cell>
        </row>
        <row r="179">
          <cell r="A179" t="str">
            <v>BIRF 4585</v>
          </cell>
          <cell r="E179">
            <v>11.2026</v>
          </cell>
          <cell r="K179">
            <v>11.2026</v>
          </cell>
          <cell r="N179">
            <v>22.405200000000001</v>
          </cell>
        </row>
        <row r="180">
          <cell r="A180" t="str">
            <v>BIRF 4586</v>
          </cell>
          <cell r="E180">
            <v>2.362673085</v>
          </cell>
          <cell r="K180">
            <v>2.362673085</v>
          </cell>
          <cell r="N180">
            <v>4.7253461699999999</v>
          </cell>
        </row>
        <row r="181">
          <cell r="A181" t="str">
            <v>BIRF 4634</v>
          </cell>
          <cell r="D181">
            <v>10.164899999999999</v>
          </cell>
          <cell r="J181">
            <v>10.164899999999999</v>
          </cell>
          <cell r="N181">
            <v>20.329799999999999</v>
          </cell>
        </row>
        <row r="182">
          <cell r="A182" t="str">
            <v>BIRF 4640</v>
          </cell>
          <cell r="E182">
            <v>0.20550737499999999</v>
          </cell>
          <cell r="K182">
            <v>0.20550737499999999</v>
          </cell>
          <cell r="N182">
            <v>0.41101474999999998</v>
          </cell>
        </row>
        <row r="183">
          <cell r="A183" t="str">
            <v>BIRF 7075</v>
          </cell>
          <cell r="C183">
            <v>12</v>
          </cell>
          <cell r="I183">
            <v>12</v>
          </cell>
          <cell r="N183">
            <v>24</v>
          </cell>
        </row>
        <row r="184">
          <cell r="A184" t="str">
            <v>BIRF 7157</v>
          </cell>
          <cell r="E184">
            <v>24.48</v>
          </cell>
          <cell r="K184">
            <v>25.32</v>
          </cell>
          <cell r="N184">
            <v>49.8</v>
          </cell>
        </row>
        <row r="185">
          <cell r="A185" t="str">
            <v>BIRF 7171</v>
          </cell>
          <cell r="C185">
            <v>15.1</v>
          </cell>
          <cell r="I185">
            <v>15.6</v>
          </cell>
          <cell r="N185">
            <v>30.7</v>
          </cell>
        </row>
        <row r="186">
          <cell r="A186" t="str">
            <v>BIRF 7199</v>
          </cell>
          <cell r="E186">
            <v>17.46</v>
          </cell>
          <cell r="K186">
            <v>18.12</v>
          </cell>
          <cell r="N186">
            <v>35.58</v>
          </cell>
        </row>
        <row r="187">
          <cell r="A187" t="str">
            <v>BIRF 7242</v>
          </cell>
          <cell r="G187">
            <v>0</v>
          </cell>
          <cell r="M187">
            <v>0</v>
          </cell>
          <cell r="N187">
            <v>0</v>
          </cell>
        </row>
        <row r="188">
          <cell r="A188" t="str">
            <v>BIRF 7268</v>
          </cell>
          <cell r="E188">
            <v>0</v>
          </cell>
          <cell r="K188">
            <v>0</v>
          </cell>
          <cell r="N188">
            <v>0</v>
          </cell>
        </row>
        <row r="189">
          <cell r="A189" t="str">
            <v>BIRF 7295</v>
          </cell>
          <cell r="C189">
            <v>0</v>
          </cell>
          <cell r="I189">
            <v>0</v>
          </cell>
          <cell r="N189">
            <v>0</v>
          </cell>
        </row>
        <row r="190">
          <cell r="A190" t="str">
            <v>BNA/SALUD</v>
          </cell>
          <cell r="G190">
            <v>5.9353762632696387</v>
          </cell>
          <cell r="N190">
            <v>5.9353762632696387</v>
          </cell>
        </row>
        <row r="191">
          <cell r="A191" t="str">
            <v>BNA/TESORO/BCO</v>
          </cell>
          <cell r="F191">
            <v>7.646709129511671E-2</v>
          </cell>
          <cell r="L191">
            <v>7.6400934182590197E-2</v>
          </cell>
          <cell r="N191">
            <v>0.15286802547770689</v>
          </cell>
        </row>
        <row r="192">
          <cell r="A192" t="str">
            <v>BNLH/PROVMI</v>
          </cell>
          <cell r="E192">
            <v>0.32500000000000001</v>
          </cell>
          <cell r="N192">
            <v>0.32500000000000001</v>
          </cell>
        </row>
        <row r="193">
          <cell r="A193" t="str">
            <v>BODEN 15 USD</v>
          </cell>
          <cell r="E193">
            <v>0</v>
          </cell>
          <cell r="K193">
            <v>0</v>
          </cell>
          <cell r="N193">
            <v>0</v>
          </cell>
        </row>
        <row r="194">
          <cell r="A194" t="str">
            <v>BODEN 2012 - II</v>
          </cell>
          <cell r="C194">
            <v>0</v>
          </cell>
          <cell r="I194">
            <v>45.980799879999999</v>
          </cell>
          <cell r="N194">
            <v>45.980799879999999</v>
          </cell>
        </row>
        <row r="195">
          <cell r="A195" t="str">
            <v>BODEN 2014 ($+CER)</v>
          </cell>
          <cell r="D195">
            <v>0</v>
          </cell>
          <cell r="J195">
            <v>0</v>
          </cell>
          <cell r="N195">
            <v>0</v>
          </cell>
        </row>
        <row r="196">
          <cell r="A196" t="str">
            <v>BOGAR</v>
          </cell>
          <cell r="B196">
            <v>45.510273293115681</v>
          </cell>
          <cell r="C196">
            <v>45.510273293115681</v>
          </cell>
          <cell r="D196">
            <v>45.510273293115681</v>
          </cell>
          <cell r="E196">
            <v>45.510273293115681</v>
          </cell>
          <cell r="F196">
            <v>45.510273293115681</v>
          </cell>
          <cell r="G196">
            <v>45.510273293115681</v>
          </cell>
          <cell r="H196">
            <v>45.510273293115681</v>
          </cell>
          <cell r="I196">
            <v>45.510273293115681</v>
          </cell>
          <cell r="J196">
            <v>45.510273293115681</v>
          </cell>
          <cell r="K196">
            <v>45.510273293115681</v>
          </cell>
          <cell r="L196">
            <v>45.510273293115681</v>
          </cell>
          <cell r="M196">
            <v>45.510273293115681</v>
          </cell>
          <cell r="N196">
            <v>546.12327951738814</v>
          </cell>
        </row>
        <row r="197">
          <cell r="A197" t="str">
            <v>Bonar V</v>
          </cell>
          <cell r="D197">
            <v>0</v>
          </cell>
          <cell r="J197">
            <v>0</v>
          </cell>
          <cell r="N197">
            <v>0</v>
          </cell>
        </row>
        <row r="198">
          <cell r="A198" t="str">
            <v>Bono 2013 $</v>
          </cell>
          <cell r="E198">
            <v>1.5576627501622302</v>
          </cell>
          <cell r="K198">
            <v>1.5576627501622302</v>
          </cell>
          <cell r="N198">
            <v>3.1153255003244604</v>
          </cell>
        </row>
        <row r="199">
          <cell r="A199" t="str">
            <v>BONOS/PROVSJ</v>
          </cell>
          <cell r="G199">
            <v>0</v>
          </cell>
          <cell r="M199">
            <v>7.6304564217749098</v>
          </cell>
          <cell r="N199">
            <v>7.6304564217749098</v>
          </cell>
        </row>
        <row r="200">
          <cell r="A200" t="str">
            <v>CAF I</v>
          </cell>
          <cell r="F200">
            <v>3.2601607119999998</v>
          </cell>
          <cell r="L200">
            <v>3.2601607119999998</v>
          </cell>
          <cell r="N200">
            <v>6.5203214239999996</v>
          </cell>
        </row>
        <row r="201">
          <cell r="A201" t="str">
            <v>CITILA/RELEXT</v>
          </cell>
          <cell r="B201">
            <v>4.01856E-3</v>
          </cell>
          <cell r="C201">
            <v>4.0420899999999999E-3</v>
          </cell>
          <cell r="D201">
            <v>4.5776499999999999E-3</v>
          </cell>
          <cell r="E201">
            <v>4.0925600000000003E-3</v>
          </cell>
          <cell r="F201">
            <v>4.37083E-3</v>
          </cell>
          <cell r="G201">
            <v>4.14212E-3</v>
          </cell>
          <cell r="H201">
            <v>4.4190699999999998E-3</v>
          </cell>
          <cell r="I201">
            <v>4.1922499999999998E-3</v>
          </cell>
          <cell r="J201">
            <v>4.2168000000000006E-3</v>
          </cell>
          <cell r="K201">
            <v>4.4917700000000008E-3</v>
          </cell>
          <cell r="L201">
            <v>4.2677899999999996E-3</v>
          </cell>
          <cell r="M201">
            <v>4.5413999999999993E-3</v>
          </cell>
          <cell r="N201">
            <v>5.1372889999999997E-2</v>
          </cell>
        </row>
        <row r="202">
          <cell r="A202" t="str">
            <v>CLPARIS</v>
          </cell>
          <cell r="D202">
            <v>0</v>
          </cell>
          <cell r="F202">
            <v>205.96469183416835</v>
          </cell>
          <cell r="G202">
            <v>0</v>
          </cell>
          <cell r="J202">
            <v>0</v>
          </cell>
          <cell r="L202">
            <v>205.96493207967609</v>
          </cell>
          <cell r="N202">
            <v>411.92962391384447</v>
          </cell>
        </row>
        <row r="203">
          <cell r="A203" t="str">
            <v>DISC $+CER</v>
          </cell>
          <cell r="G203">
            <v>0</v>
          </cell>
          <cell r="M203">
            <v>0</v>
          </cell>
          <cell r="N203">
            <v>0</v>
          </cell>
        </row>
        <row r="204">
          <cell r="A204" t="str">
            <v>DISC EUR</v>
          </cell>
          <cell r="G204">
            <v>0</v>
          </cell>
          <cell r="M204">
            <v>0</v>
          </cell>
          <cell r="N204">
            <v>0</v>
          </cell>
        </row>
        <row r="205">
          <cell r="A205" t="str">
            <v>DISC JPY</v>
          </cell>
          <cell r="G205">
            <v>0</v>
          </cell>
          <cell r="M205">
            <v>0</v>
          </cell>
          <cell r="N205">
            <v>0</v>
          </cell>
        </row>
        <row r="206">
          <cell r="A206" t="str">
            <v>DISC USD</v>
          </cell>
          <cell r="G206">
            <v>0</v>
          </cell>
          <cell r="M206">
            <v>0</v>
          </cell>
          <cell r="N206">
            <v>0</v>
          </cell>
        </row>
        <row r="207">
          <cell r="A207" t="str">
            <v>DISD</v>
          </cell>
          <cell r="F207">
            <v>0</v>
          </cell>
          <cell r="L207">
            <v>0</v>
          </cell>
          <cell r="N207">
            <v>0</v>
          </cell>
        </row>
        <row r="208">
          <cell r="A208" t="str">
            <v>DISDDM</v>
          </cell>
          <cell r="F208">
            <v>0</v>
          </cell>
          <cell r="L208">
            <v>0</v>
          </cell>
          <cell r="N208">
            <v>0</v>
          </cell>
        </row>
        <row r="209">
          <cell r="A209" t="str">
            <v>EIB/VIALIDAD</v>
          </cell>
          <cell r="G209">
            <v>1.4890054000000001</v>
          </cell>
          <cell r="M209">
            <v>1.5393474299999999</v>
          </cell>
          <cell r="N209">
            <v>3.0283528300000002</v>
          </cell>
        </row>
        <row r="210">
          <cell r="A210" t="str">
            <v>EL/DEM-44</v>
          </cell>
          <cell r="F210">
            <v>0</v>
          </cell>
          <cell r="N210">
            <v>0</v>
          </cell>
        </row>
        <row r="211">
          <cell r="A211" t="str">
            <v>EL/DEM-52</v>
          </cell>
          <cell r="J211">
            <v>0</v>
          </cell>
          <cell r="N211">
            <v>0</v>
          </cell>
        </row>
        <row r="212">
          <cell r="A212" t="str">
            <v>EL/DEM-55</v>
          </cell>
          <cell r="L212">
            <v>0</v>
          </cell>
          <cell r="N212">
            <v>0</v>
          </cell>
        </row>
        <row r="213">
          <cell r="A213" t="str">
            <v>EL/DEM-72</v>
          </cell>
          <cell r="K213">
            <v>0</v>
          </cell>
          <cell r="N213">
            <v>0</v>
          </cell>
        </row>
        <row r="214">
          <cell r="A214" t="str">
            <v>EL/DEM-76</v>
          </cell>
          <cell r="C214">
            <v>311.523944526609</v>
          </cell>
          <cell r="N214">
            <v>311.523944526609</v>
          </cell>
        </row>
        <row r="215">
          <cell r="A215" t="str">
            <v>EL/DEM-82</v>
          </cell>
          <cell r="H215">
            <v>0</v>
          </cell>
          <cell r="N215">
            <v>0</v>
          </cell>
        </row>
        <row r="216">
          <cell r="A216" t="str">
            <v>EL/DEM-86</v>
          </cell>
          <cell r="L216">
            <v>92.295343508304001</v>
          </cell>
          <cell r="N216">
            <v>92.295343508304001</v>
          </cell>
        </row>
        <row r="217">
          <cell r="A217" t="str">
            <v>EL/EUR-80</v>
          </cell>
          <cell r="E217">
            <v>378.89441144381101</v>
          </cell>
          <cell r="N217">
            <v>378.89441144381101</v>
          </cell>
        </row>
        <row r="218">
          <cell r="A218" t="str">
            <v>EL/EUR-85</v>
          </cell>
          <cell r="H218">
            <v>0</v>
          </cell>
          <cell r="N218">
            <v>0</v>
          </cell>
        </row>
        <row r="219">
          <cell r="A219" t="str">
            <v>EL/EUR-88</v>
          </cell>
          <cell r="C219">
            <v>156.98872590617</v>
          </cell>
          <cell r="N219">
            <v>156.98872590617</v>
          </cell>
        </row>
        <row r="220">
          <cell r="A220" t="str">
            <v>EL/EUR-92</v>
          </cell>
          <cell r="C220">
            <v>114.673293732574</v>
          </cell>
          <cell r="N220">
            <v>114.673293732574</v>
          </cell>
        </row>
        <row r="221">
          <cell r="A221" t="str">
            <v>EL/EUR-95</v>
          </cell>
          <cell r="F221">
            <v>0</v>
          </cell>
          <cell r="N221">
            <v>0</v>
          </cell>
        </row>
        <row r="222">
          <cell r="A222" t="str">
            <v>EL/ITL-77</v>
          </cell>
          <cell r="K222">
            <v>0</v>
          </cell>
          <cell r="N222">
            <v>0</v>
          </cell>
        </row>
        <row r="223">
          <cell r="A223" t="str">
            <v>EL/JPY-99</v>
          </cell>
          <cell r="I223">
            <v>0</v>
          </cell>
          <cell r="N223">
            <v>0</v>
          </cell>
        </row>
        <row r="224">
          <cell r="A224" t="str">
            <v>EL/NLG-78</v>
          </cell>
          <cell r="C224">
            <v>156.28195486725699</v>
          </cell>
          <cell r="N224">
            <v>156.28195486725699</v>
          </cell>
        </row>
        <row r="225">
          <cell r="A225" t="str">
            <v>EL/USD-89</v>
          </cell>
          <cell r="D225">
            <v>0.54615119999999995</v>
          </cell>
          <cell r="J225">
            <v>0.54615119999999995</v>
          </cell>
          <cell r="N225">
            <v>1.0923023999999999</v>
          </cell>
        </row>
        <row r="226">
          <cell r="A226" t="str">
            <v>FERRO</v>
          </cell>
          <cell r="E226">
            <v>0</v>
          </cell>
          <cell r="K226">
            <v>0</v>
          </cell>
          <cell r="N226">
            <v>0</v>
          </cell>
        </row>
        <row r="227">
          <cell r="A227" t="str">
            <v>FIDA 417</v>
          </cell>
          <cell r="G227">
            <v>0.24449757543802</v>
          </cell>
          <cell r="M227">
            <v>0.24449757543802</v>
          </cell>
          <cell r="N227">
            <v>0.48899515087604001</v>
          </cell>
        </row>
        <row r="228">
          <cell r="A228" t="str">
            <v>FIDA 514</v>
          </cell>
          <cell r="G228">
            <v>2.2434607416883499E-2</v>
          </cell>
          <cell r="M228">
            <v>2.2434607416883499E-2</v>
          </cell>
          <cell r="N228">
            <v>4.4869214833766997E-2</v>
          </cell>
        </row>
        <row r="229">
          <cell r="A229" t="str">
            <v>FKUW/PROVSF</v>
          </cell>
          <cell r="G229">
            <v>1.11886518315645</v>
          </cell>
          <cell r="M229">
            <v>1.11886518315645</v>
          </cell>
          <cell r="N229">
            <v>2.2377303663129</v>
          </cell>
        </row>
        <row r="230">
          <cell r="A230" t="str">
            <v>FON/TESORO</v>
          </cell>
          <cell r="B230">
            <v>0.18809246917586003</v>
          </cell>
          <cell r="C230">
            <v>1.1063692115509409</v>
          </cell>
          <cell r="D230">
            <v>0.48334901687216097</v>
          </cell>
          <cell r="E230">
            <v>0.79467306294613871</v>
          </cell>
          <cell r="F230">
            <v>0.90479860480207641</v>
          </cell>
          <cell r="G230">
            <v>1.7719880012978582</v>
          </cell>
          <cell r="H230">
            <v>0.18809246917586003</v>
          </cell>
          <cell r="I230">
            <v>1.1063692115509409</v>
          </cell>
          <cell r="J230">
            <v>0.48334901687216097</v>
          </cell>
          <cell r="K230">
            <v>0.79467306294613871</v>
          </cell>
          <cell r="L230">
            <v>0.90479860480207641</v>
          </cell>
          <cell r="M230">
            <v>1.7719880110317971</v>
          </cell>
          <cell r="N230">
            <v>10.498540743024009</v>
          </cell>
        </row>
        <row r="231">
          <cell r="A231" t="str">
            <v>FONP 06/94</v>
          </cell>
          <cell r="D231">
            <v>3.6431866020000001</v>
          </cell>
          <cell r="E231">
            <v>0.17031979</v>
          </cell>
          <cell r="J231">
            <v>3.6431866020000001</v>
          </cell>
          <cell r="K231">
            <v>0.17031979</v>
          </cell>
          <cell r="N231">
            <v>7.6270127840000006</v>
          </cell>
        </row>
        <row r="232">
          <cell r="A232" t="str">
            <v>FONP 10/96</v>
          </cell>
          <cell r="F232">
            <v>0.85488414199999996</v>
          </cell>
          <cell r="N232">
            <v>0.85488414199999996</v>
          </cell>
        </row>
        <row r="233">
          <cell r="A233" t="str">
            <v>FONP 12/02</v>
          </cell>
          <cell r="B233">
            <v>1.194045E-2</v>
          </cell>
          <cell r="H233">
            <v>1.194045E-2</v>
          </cell>
          <cell r="N233">
            <v>2.38809E-2</v>
          </cell>
        </row>
        <row r="234">
          <cell r="A234" t="str">
            <v>FONP 13/03</v>
          </cell>
          <cell r="D234">
            <v>0</v>
          </cell>
          <cell r="J234">
            <v>0</v>
          </cell>
          <cell r="N234">
            <v>0</v>
          </cell>
        </row>
        <row r="235">
          <cell r="A235" t="str">
            <v>FONP 14/04</v>
          </cell>
          <cell r="C235">
            <v>0</v>
          </cell>
          <cell r="I235">
            <v>0</v>
          </cell>
          <cell r="N235">
            <v>0</v>
          </cell>
        </row>
        <row r="236">
          <cell r="A236" t="str">
            <v>FUB/RELEXT</v>
          </cell>
          <cell r="B236">
            <v>1.5169300000000001E-3</v>
          </cell>
          <cell r="C236">
            <v>2.4416999999999998E-3</v>
          </cell>
          <cell r="D236">
            <v>2.4561500000000003E-3</v>
          </cell>
          <cell r="E236">
            <v>1.78779E-3</v>
          </cell>
          <cell r="F236">
            <v>2.4812800000000002E-3</v>
          </cell>
          <cell r="G236">
            <v>2.04244E-3</v>
          </cell>
          <cell r="H236">
            <v>2.0553699999999999E-3</v>
          </cell>
          <cell r="I236">
            <v>2.2943099999999999E-3</v>
          </cell>
          <cell r="J236">
            <v>1.6319800000000001E-3</v>
          </cell>
          <cell r="K236">
            <v>2.7686100000000003E-3</v>
          </cell>
          <cell r="L236">
            <v>2.1107500000000002E-3</v>
          </cell>
          <cell r="M236">
            <v>1.8999800000000001E-3</v>
          </cell>
          <cell r="N236">
            <v>2.5487290000000003E-2</v>
          </cell>
        </row>
        <row r="237">
          <cell r="A237" t="str">
            <v>GLO17 PES</v>
          </cell>
          <cell r="B237">
            <v>0</v>
          </cell>
          <cell r="H237">
            <v>0</v>
          </cell>
          <cell r="N237">
            <v>0</v>
          </cell>
        </row>
        <row r="238">
          <cell r="A238" t="str">
            <v>ICE/ASEGSAL</v>
          </cell>
          <cell r="B238">
            <v>0.10730121000000001</v>
          </cell>
          <cell r="H238">
            <v>0.10730121000000001</v>
          </cell>
          <cell r="N238">
            <v>0.21460242000000002</v>
          </cell>
        </row>
        <row r="239">
          <cell r="A239" t="str">
            <v>ICE/BANADE</v>
          </cell>
          <cell r="G239">
            <v>0.92688099000000002</v>
          </cell>
          <cell r="N239">
            <v>0.92688099000000002</v>
          </cell>
        </row>
        <row r="240">
          <cell r="A240" t="str">
            <v>ICE/BICE</v>
          </cell>
          <cell r="B240">
            <v>0.77098568000000001</v>
          </cell>
          <cell r="H240">
            <v>0.77098568000000001</v>
          </cell>
          <cell r="N240">
            <v>1.54197136</v>
          </cell>
        </row>
        <row r="241">
          <cell r="A241" t="str">
            <v>ICE/CORTE</v>
          </cell>
          <cell r="E241">
            <v>9.3219579999999996E-2</v>
          </cell>
          <cell r="K241">
            <v>9.3219579999999996E-2</v>
          </cell>
          <cell r="N241">
            <v>0.18643915999999999</v>
          </cell>
        </row>
        <row r="242">
          <cell r="A242" t="str">
            <v>ICE/DEFENSA</v>
          </cell>
          <cell r="B242">
            <v>0.72804878000000006</v>
          </cell>
          <cell r="H242">
            <v>0.72804878000000006</v>
          </cell>
          <cell r="N242">
            <v>1.4560975600000001</v>
          </cell>
        </row>
        <row r="243">
          <cell r="A243" t="str">
            <v>ICE/EDUCACION</v>
          </cell>
          <cell r="B243">
            <v>0.43121872999999999</v>
          </cell>
          <cell r="H243">
            <v>0.43121872999999999</v>
          </cell>
          <cell r="N243">
            <v>0.86243745999999999</v>
          </cell>
        </row>
        <row r="244">
          <cell r="A244" t="str">
            <v>ICE/JUSTICIA</v>
          </cell>
          <cell r="B244">
            <v>9.8774089999999995E-2</v>
          </cell>
          <cell r="H244">
            <v>9.8774089999999995E-2</v>
          </cell>
          <cell r="N244">
            <v>0.19754817999999999</v>
          </cell>
        </row>
        <row r="245">
          <cell r="A245" t="str">
            <v>ICE/MCBA</v>
          </cell>
          <cell r="G245">
            <v>0.35395259000000001</v>
          </cell>
          <cell r="M245">
            <v>0.35395259000000001</v>
          </cell>
          <cell r="N245">
            <v>0.70790518000000002</v>
          </cell>
        </row>
        <row r="246">
          <cell r="A246" t="str">
            <v>ICE/PREFEC</v>
          </cell>
          <cell r="G246">
            <v>6.6803979999999999E-2</v>
          </cell>
          <cell r="M246">
            <v>6.6803979999999999E-2</v>
          </cell>
          <cell r="N246">
            <v>0.13360796</v>
          </cell>
        </row>
        <row r="247">
          <cell r="A247" t="str">
            <v>ICE/PRES</v>
          </cell>
          <cell r="B247">
            <v>1.5233170000000001E-2</v>
          </cell>
          <cell r="H247">
            <v>1.5233170000000001E-2</v>
          </cell>
          <cell r="N247">
            <v>3.0466340000000001E-2</v>
          </cell>
        </row>
        <row r="248">
          <cell r="A248" t="str">
            <v>ICE/PROVCB</v>
          </cell>
          <cell r="E248">
            <v>0.62365181000000003</v>
          </cell>
          <cell r="K248">
            <v>0.62365181000000003</v>
          </cell>
          <cell r="N248">
            <v>1.2473036200000001</v>
          </cell>
        </row>
        <row r="249">
          <cell r="A249" t="str">
            <v>ICE/SALUD</v>
          </cell>
          <cell r="F249">
            <v>2.34358567</v>
          </cell>
          <cell r="L249">
            <v>2.34358567</v>
          </cell>
          <cell r="N249">
            <v>4.6871713399999999</v>
          </cell>
        </row>
        <row r="250">
          <cell r="A250" t="str">
            <v>ICE/SALUDPBA</v>
          </cell>
          <cell r="B250">
            <v>0.64464681999999995</v>
          </cell>
          <cell r="H250">
            <v>0.64464681999999995</v>
          </cell>
          <cell r="N250">
            <v>1.2892936399999999</v>
          </cell>
        </row>
        <row r="251">
          <cell r="A251" t="str">
            <v>ICE/VIALIDAD</v>
          </cell>
          <cell r="D251">
            <v>0.12129997000000001</v>
          </cell>
          <cell r="J251">
            <v>0.12129997000000001</v>
          </cell>
          <cell r="N251">
            <v>0.24259994000000001</v>
          </cell>
        </row>
        <row r="252">
          <cell r="A252" t="str">
            <v>ICO/CBA</v>
          </cell>
          <cell r="E252">
            <v>2.5255586495332802</v>
          </cell>
          <cell r="K252">
            <v>2.5255586495332802</v>
          </cell>
          <cell r="N252">
            <v>5.0511172990665605</v>
          </cell>
        </row>
        <row r="253">
          <cell r="A253" t="str">
            <v>ICO/SALUD</v>
          </cell>
          <cell r="E253">
            <v>2.3465912777306297</v>
          </cell>
          <cell r="K253">
            <v>2.3465912777306297</v>
          </cell>
          <cell r="N253">
            <v>4.6931825554612594</v>
          </cell>
        </row>
        <row r="254">
          <cell r="A254" t="str">
            <v>IRB/RELEXT</v>
          </cell>
          <cell r="D254">
            <v>4.4017092980967402E-3</v>
          </cell>
          <cell r="G254">
            <v>4.4890895866165599E-3</v>
          </cell>
          <cell r="J254">
            <v>4.5782034185961901E-3</v>
          </cell>
          <cell r="M254">
            <v>4.6690750393987204E-3</v>
          </cell>
          <cell r="N254">
            <v>1.8138077342708211E-2</v>
          </cell>
        </row>
        <row r="255">
          <cell r="A255" t="str">
            <v>JBIC/HIDRONOR</v>
          </cell>
          <cell r="F255">
            <v>3.6717876857749498</v>
          </cell>
          <cell r="L255">
            <v>3.6710102250530801</v>
          </cell>
          <cell r="N255">
            <v>7.3427979108280299</v>
          </cell>
        </row>
        <row r="256">
          <cell r="A256" t="str">
            <v>JBIC/PROV</v>
          </cell>
          <cell r="C256">
            <v>1.3310510997876899</v>
          </cell>
          <cell r="I256">
            <v>1.3310510997876899</v>
          </cell>
          <cell r="N256">
            <v>2.6621021995753797</v>
          </cell>
        </row>
        <row r="257">
          <cell r="A257" t="str">
            <v>JBIC/PROVBA</v>
          </cell>
          <cell r="D257">
            <v>1.0638216560509601</v>
          </cell>
          <cell r="J257">
            <v>1.0638216560509601</v>
          </cell>
          <cell r="N257">
            <v>2.1276433121019203</v>
          </cell>
        </row>
        <row r="258">
          <cell r="A258" t="str">
            <v>JBIC/TESORO</v>
          </cell>
          <cell r="E258">
            <v>20.634242038216563</v>
          </cell>
          <cell r="K258">
            <v>7.3328152866242107</v>
          </cell>
          <cell r="N258">
            <v>27.967057324840773</v>
          </cell>
        </row>
        <row r="259">
          <cell r="A259" t="str">
            <v>KFW/CONEA</v>
          </cell>
          <cell r="D259">
            <v>9.8600499951509359</v>
          </cell>
          <cell r="J259">
            <v>9.8600499951509359</v>
          </cell>
          <cell r="N259">
            <v>19.720099990301872</v>
          </cell>
        </row>
        <row r="260">
          <cell r="A260" t="str">
            <v>KFW/INTI</v>
          </cell>
          <cell r="G260">
            <v>0.2866521869317491</v>
          </cell>
          <cell r="M260">
            <v>0.2866521869317491</v>
          </cell>
          <cell r="N260">
            <v>0.5733043738634982</v>
          </cell>
        </row>
        <row r="261">
          <cell r="A261" t="str">
            <v>KFW/YACYRETA</v>
          </cell>
          <cell r="F261">
            <v>0.34416102557885797</v>
          </cell>
          <cell r="M261">
            <v>0.34416102557885797</v>
          </cell>
          <cell r="N261">
            <v>0.68832205115771594</v>
          </cell>
        </row>
        <row r="262">
          <cell r="A262" t="str">
            <v>LETR INTRAN</v>
          </cell>
          <cell r="B262">
            <v>0</v>
          </cell>
          <cell r="H262">
            <v>0</v>
          </cell>
          <cell r="N262">
            <v>0</v>
          </cell>
        </row>
        <row r="263">
          <cell r="A263" t="str">
            <v>MEDIO/BANADE</v>
          </cell>
          <cell r="D263">
            <v>9.0726888107649395E-2</v>
          </cell>
          <cell r="E263">
            <v>4.6682963631955392</v>
          </cell>
          <cell r="F263">
            <v>2.1849347678506499</v>
          </cell>
          <cell r="J263">
            <v>9.0726888107649395E-2</v>
          </cell>
          <cell r="K263">
            <v>1.9186227057825198</v>
          </cell>
          <cell r="L263">
            <v>2.1849525275791</v>
          </cell>
          <cell r="N263">
            <v>11.138260140623109</v>
          </cell>
        </row>
        <row r="264">
          <cell r="A264" t="str">
            <v>MEDIO/BCRA</v>
          </cell>
          <cell r="D264">
            <v>1.4191061399999998</v>
          </cell>
          <cell r="E264">
            <v>1.4385553799999999</v>
          </cell>
          <cell r="J264">
            <v>1.4191061399999998</v>
          </cell>
          <cell r="K264">
            <v>1.4385553799999999</v>
          </cell>
          <cell r="N264">
            <v>5.7153230399999995</v>
          </cell>
        </row>
        <row r="265">
          <cell r="A265" t="str">
            <v>MEDIO/HIDRONOR</v>
          </cell>
          <cell r="E265">
            <v>6.5672129955146097E-2</v>
          </cell>
          <cell r="K265">
            <v>6.5672129955146097E-2</v>
          </cell>
          <cell r="N265">
            <v>0.13134425991029219</v>
          </cell>
        </row>
        <row r="266">
          <cell r="A266" t="str">
            <v>MEDIO/JUSTICIA</v>
          </cell>
          <cell r="F266">
            <v>5.6662050000000005E-2</v>
          </cell>
          <cell r="L266">
            <v>5.6662050000000005E-2</v>
          </cell>
          <cell r="N266">
            <v>0.11332410000000001</v>
          </cell>
        </row>
        <row r="267">
          <cell r="A267" t="str">
            <v>MEDIO/NASA</v>
          </cell>
          <cell r="F267">
            <v>0.241949266577767</v>
          </cell>
          <cell r="L267">
            <v>0.241949266577767</v>
          </cell>
          <cell r="N267">
            <v>0.48389853315553399</v>
          </cell>
        </row>
        <row r="268">
          <cell r="A268" t="str">
            <v>MEDIO/PROVBA</v>
          </cell>
          <cell r="G268">
            <v>0.47809230209722398</v>
          </cell>
          <cell r="M268">
            <v>0.47809230209722398</v>
          </cell>
          <cell r="N268">
            <v>0.95618460419444795</v>
          </cell>
        </row>
        <row r="269">
          <cell r="A269" t="str">
            <v>MEDIO/SALUD</v>
          </cell>
          <cell r="F269">
            <v>0.57958319796339008</v>
          </cell>
          <cell r="L269">
            <v>0.57958319796339008</v>
          </cell>
          <cell r="N269">
            <v>1.1591663959267802</v>
          </cell>
        </row>
        <row r="270">
          <cell r="A270" t="str">
            <v>MEDIO/YACYRETA</v>
          </cell>
          <cell r="B270">
            <v>1.00791145877076</v>
          </cell>
          <cell r="H270">
            <v>1.00791145877076</v>
          </cell>
          <cell r="N270">
            <v>2.0158229175415201</v>
          </cell>
        </row>
        <row r="271">
          <cell r="A271" t="str">
            <v>OCMO</v>
          </cell>
          <cell r="E271">
            <v>2.5734584701066598</v>
          </cell>
          <cell r="K271">
            <v>0.122360666351793</v>
          </cell>
          <cell r="N271">
            <v>2.6958191364584527</v>
          </cell>
        </row>
        <row r="272">
          <cell r="A272" t="str">
            <v>P BG04/06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BG05/17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 t="str">
            <v>P BG06/27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 t="str">
            <v>P BG07/05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8.1057976896354855</v>
          </cell>
          <cell r="N275">
            <v>8.1057976896354855</v>
          </cell>
        </row>
        <row r="276">
          <cell r="A276" t="str">
            <v>P BG08/19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 t="str">
            <v>P BG09/09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BG10/20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 t="str">
            <v>P BG11/10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 t="str">
            <v>P BG12/15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 t="str">
            <v>P BG13/30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str">
            <v>P BG14/31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 t="str">
            <v>P BG15/12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 t="str">
            <v>P BG16/08$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 t="str">
            <v>P BG17/08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 t="str">
            <v>P BG18/18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 t="str">
            <v>P BG19/31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 t="str">
            <v>P BIHD</v>
          </cell>
          <cell r="B288">
            <v>4.1855262289767995E-3</v>
          </cell>
          <cell r="C288">
            <v>4.1855262289767995E-3</v>
          </cell>
          <cell r="D288">
            <v>4.1855262289767995E-3</v>
          </cell>
          <cell r="E288">
            <v>4.1855262289767995E-3</v>
          </cell>
          <cell r="F288">
            <v>4.1855262289767995E-3</v>
          </cell>
          <cell r="G288">
            <v>4.1855262289767995E-3</v>
          </cell>
          <cell r="H288">
            <v>4.1855262289767995E-3</v>
          </cell>
          <cell r="I288">
            <v>4.1855262289767995E-3</v>
          </cell>
          <cell r="J288">
            <v>4.1855262289767995E-3</v>
          </cell>
          <cell r="K288">
            <v>4.1855262289767995E-3</v>
          </cell>
          <cell r="L288">
            <v>4.1855262289767995E-3</v>
          </cell>
          <cell r="M288">
            <v>4.1855262289767995E-3</v>
          </cell>
          <cell r="N288">
            <v>5.022631474772158E-2</v>
          </cell>
        </row>
        <row r="289">
          <cell r="A289" t="str">
            <v>P BP04/E435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 t="str">
            <v>P BP05/B400 (Hexagon IV)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29.310711669148002</v>
          </cell>
          <cell r="N290">
            <v>29.310711669148002</v>
          </cell>
        </row>
        <row r="291">
          <cell r="A291" t="str">
            <v>P BP06/B450 (Radar III)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P BP06/B450 (Radar IV)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P BP06/E580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 t="str">
            <v>P BP07/B450 (Celtic I)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P BP07/B450 (Celtic II)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P BT05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436.04068857123991</v>
          </cell>
          <cell r="N296">
            <v>436.04068857123991</v>
          </cell>
        </row>
        <row r="297">
          <cell r="A297" t="str">
            <v>P BT06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P BT2006</v>
          </cell>
          <cell r="B298">
            <v>0</v>
          </cell>
          <cell r="C298">
            <v>55.445965379529106</v>
          </cell>
          <cell r="D298">
            <v>0</v>
          </cell>
          <cell r="E298">
            <v>0</v>
          </cell>
          <cell r="F298">
            <v>55.445965379529106</v>
          </cell>
          <cell r="G298">
            <v>0</v>
          </cell>
          <cell r="H298">
            <v>0</v>
          </cell>
          <cell r="I298">
            <v>55.445965379529106</v>
          </cell>
          <cell r="J298">
            <v>0</v>
          </cell>
          <cell r="K298">
            <v>0</v>
          </cell>
          <cell r="L298">
            <v>55.445965379529106</v>
          </cell>
          <cell r="M298">
            <v>0</v>
          </cell>
          <cell r="N298">
            <v>221.78386151811642</v>
          </cell>
        </row>
        <row r="299">
          <cell r="A299" t="str">
            <v>P BT27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 t="str">
            <v>P DC$</v>
          </cell>
          <cell r="B300">
            <v>0.31980537637897499</v>
          </cell>
          <cell r="C300">
            <v>0.31980537637897499</v>
          </cell>
          <cell r="D300">
            <v>0.31980537637897499</v>
          </cell>
          <cell r="E300">
            <v>0.31980537637897499</v>
          </cell>
          <cell r="F300">
            <v>0.31980537637897499</v>
          </cell>
          <cell r="G300">
            <v>0.31980537637897499</v>
          </cell>
          <cell r="H300">
            <v>0.31980537637897499</v>
          </cell>
          <cell r="I300">
            <v>0.31980537637897499</v>
          </cell>
          <cell r="J300">
            <v>0.31980537637897499</v>
          </cell>
          <cell r="K300">
            <v>0.31980537637897499</v>
          </cell>
          <cell r="L300">
            <v>0.31980537637897499</v>
          </cell>
          <cell r="M300">
            <v>0.31980537637897499</v>
          </cell>
          <cell r="N300">
            <v>3.837664516547699</v>
          </cell>
        </row>
        <row r="301">
          <cell r="A301" t="str">
            <v>P EL/ARP-61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P EL/USD-79</v>
          </cell>
          <cell r="B302">
            <v>0</v>
          </cell>
          <cell r="C302">
            <v>0</v>
          </cell>
          <cell r="D302">
            <v>0</v>
          </cell>
          <cell r="E302">
            <v>69.386927123404007</v>
          </cell>
          <cell r="N302">
            <v>69.386927123404007</v>
          </cell>
        </row>
        <row r="303">
          <cell r="A303" t="str">
            <v>P EL/USD-91</v>
          </cell>
          <cell r="E303">
            <v>4.1196793085544297</v>
          </cell>
          <cell r="N303">
            <v>4.1196793085544297</v>
          </cell>
        </row>
        <row r="304">
          <cell r="A304" t="str">
            <v>P FRB</v>
          </cell>
          <cell r="B304">
            <v>0</v>
          </cell>
          <cell r="C304">
            <v>0</v>
          </cell>
          <cell r="D304">
            <v>61.842621688855246</v>
          </cell>
          <cell r="N304">
            <v>61.842621688855246</v>
          </cell>
        </row>
        <row r="305">
          <cell r="A305" t="str">
            <v>P PRE6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P PRO1</v>
          </cell>
          <cell r="B306">
            <v>1.8084411940298499</v>
          </cell>
          <cell r="C306">
            <v>1.8084411940298499</v>
          </cell>
          <cell r="D306">
            <v>1.8084411940298499</v>
          </cell>
          <cell r="E306">
            <v>1.8084411940298499</v>
          </cell>
          <cell r="F306">
            <v>1.8084411940298499</v>
          </cell>
          <cell r="G306">
            <v>1.8084411940298499</v>
          </cell>
          <cell r="H306">
            <v>1.8084411940298499</v>
          </cell>
          <cell r="I306">
            <v>1.8084411940298499</v>
          </cell>
          <cell r="J306">
            <v>1.8084411940298499</v>
          </cell>
          <cell r="K306">
            <v>1.8084411940298499</v>
          </cell>
          <cell r="L306">
            <v>1.8084411940298499</v>
          </cell>
          <cell r="M306">
            <v>1.8084411940298499</v>
          </cell>
          <cell r="N306">
            <v>21.701294328358198</v>
          </cell>
        </row>
        <row r="307">
          <cell r="A307" t="str">
            <v>P PRO10</v>
          </cell>
          <cell r="B307">
            <v>0.70361456097623887</v>
          </cell>
          <cell r="C307">
            <v>0</v>
          </cell>
          <cell r="D307">
            <v>0</v>
          </cell>
          <cell r="E307">
            <v>0.70361456097623887</v>
          </cell>
          <cell r="F307">
            <v>0</v>
          </cell>
          <cell r="G307">
            <v>0</v>
          </cell>
          <cell r="H307">
            <v>0.70361456097623887</v>
          </cell>
          <cell r="I307">
            <v>0</v>
          </cell>
          <cell r="J307">
            <v>0</v>
          </cell>
          <cell r="K307">
            <v>0.70361456097623887</v>
          </cell>
          <cell r="L307">
            <v>0</v>
          </cell>
          <cell r="M307">
            <v>0</v>
          </cell>
          <cell r="N307">
            <v>2.8144582439049555</v>
          </cell>
        </row>
        <row r="308">
          <cell r="A308" t="str">
            <v>P PRO2</v>
          </cell>
          <cell r="B308">
            <v>1.4546760263107317</v>
          </cell>
          <cell r="C308">
            <v>1.4546760263107317</v>
          </cell>
          <cell r="D308">
            <v>1.4546760263107317</v>
          </cell>
          <cell r="E308">
            <v>1.4546760263107317</v>
          </cell>
          <cell r="F308">
            <v>1.4546760263107317</v>
          </cell>
          <cell r="G308">
            <v>1.4546760263107317</v>
          </cell>
          <cell r="H308">
            <v>1.4546760263107317</v>
          </cell>
          <cell r="I308">
            <v>1.4546760263107317</v>
          </cell>
          <cell r="J308">
            <v>1.4546760263107317</v>
          </cell>
          <cell r="K308">
            <v>1.4546760263107317</v>
          </cell>
          <cell r="L308">
            <v>1.4546760263107317</v>
          </cell>
          <cell r="M308">
            <v>1.4546760263107317</v>
          </cell>
          <cell r="N308">
            <v>17.456112315728785</v>
          </cell>
        </row>
        <row r="309">
          <cell r="A309" t="str">
            <v>P PRO3</v>
          </cell>
          <cell r="B309">
            <v>4.2397534068786503E-3</v>
          </cell>
          <cell r="C309">
            <v>4.2397534068786503E-3</v>
          </cell>
          <cell r="D309">
            <v>4.2397534068786503E-3</v>
          </cell>
          <cell r="E309">
            <v>4.2397534068786503E-3</v>
          </cell>
          <cell r="F309">
            <v>4.2397534068786503E-3</v>
          </cell>
          <cell r="G309">
            <v>4.2397534068786503E-3</v>
          </cell>
          <cell r="H309">
            <v>4.2397534068786503E-3</v>
          </cell>
          <cell r="I309">
            <v>4.2397534068786503E-3</v>
          </cell>
          <cell r="J309">
            <v>4.2397534068786503E-3</v>
          </cell>
          <cell r="K309">
            <v>4.2397534068786503E-3</v>
          </cell>
          <cell r="L309">
            <v>4.2397534068786503E-3</v>
          </cell>
          <cell r="M309">
            <v>4.2397534068786503E-3</v>
          </cell>
          <cell r="N309">
            <v>5.0877040882543793E-2</v>
          </cell>
        </row>
        <row r="310">
          <cell r="A310" t="str">
            <v>P PRO4</v>
          </cell>
          <cell r="B310">
            <v>2.3842014274116963</v>
          </cell>
          <cell r="C310">
            <v>2.3842014274116963</v>
          </cell>
          <cell r="D310">
            <v>2.3842014274116963</v>
          </cell>
          <cell r="E310">
            <v>2.3842014274116963</v>
          </cell>
          <cell r="F310">
            <v>2.3842014274116963</v>
          </cell>
          <cell r="G310">
            <v>2.3842014274116963</v>
          </cell>
          <cell r="H310">
            <v>2.3842014274116963</v>
          </cell>
          <cell r="I310">
            <v>2.3842014274116963</v>
          </cell>
          <cell r="J310">
            <v>2.3842014274116963</v>
          </cell>
          <cell r="K310">
            <v>2.3842014274116963</v>
          </cell>
          <cell r="L310">
            <v>2.3842014274116963</v>
          </cell>
          <cell r="M310">
            <v>2.3842014274116963</v>
          </cell>
          <cell r="N310">
            <v>28.610417128940355</v>
          </cell>
        </row>
        <row r="311">
          <cell r="A311" t="str">
            <v>P PRO5</v>
          </cell>
          <cell r="B311">
            <v>2.1870764471122701</v>
          </cell>
          <cell r="C311">
            <v>0</v>
          </cell>
          <cell r="D311">
            <v>0</v>
          </cell>
          <cell r="E311">
            <v>2.1870764471122701</v>
          </cell>
          <cell r="F311">
            <v>0</v>
          </cell>
          <cell r="G311">
            <v>0</v>
          </cell>
          <cell r="H311">
            <v>2.1870764471122701</v>
          </cell>
          <cell r="I311">
            <v>0</v>
          </cell>
          <cell r="J311">
            <v>0</v>
          </cell>
          <cell r="K311">
            <v>2.1870764471122701</v>
          </cell>
          <cell r="L311">
            <v>0</v>
          </cell>
          <cell r="M311">
            <v>0</v>
          </cell>
          <cell r="N311">
            <v>8.7483057884490805</v>
          </cell>
        </row>
        <row r="312">
          <cell r="A312" t="str">
            <v>P PRO6</v>
          </cell>
          <cell r="B312">
            <v>11.169033415088226</v>
          </cell>
          <cell r="C312">
            <v>0</v>
          </cell>
          <cell r="D312">
            <v>0</v>
          </cell>
          <cell r="E312">
            <v>11.158713196386723</v>
          </cell>
          <cell r="F312">
            <v>0</v>
          </cell>
          <cell r="G312">
            <v>0</v>
          </cell>
          <cell r="H312">
            <v>11.158713196386723</v>
          </cell>
          <cell r="I312">
            <v>0</v>
          </cell>
          <cell r="J312">
            <v>0</v>
          </cell>
          <cell r="K312">
            <v>11.158713196386723</v>
          </cell>
          <cell r="L312">
            <v>0</v>
          </cell>
          <cell r="M312">
            <v>0</v>
          </cell>
          <cell r="N312">
            <v>44.645173004248392</v>
          </cell>
        </row>
        <row r="313">
          <cell r="A313" t="str">
            <v>P PRO7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P PRO8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 t="str">
            <v>P PRO9</v>
          </cell>
          <cell r="B315">
            <v>1.1407529331602899</v>
          </cell>
          <cell r="C315">
            <v>0</v>
          </cell>
          <cell r="D315">
            <v>0</v>
          </cell>
          <cell r="E315">
            <v>1.1407529331602899</v>
          </cell>
          <cell r="F315">
            <v>0</v>
          </cell>
          <cell r="G315">
            <v>0</v>
          </cell>
          <cell r="H315">
            <v>1.1407529331602899</v>
          </cell>
          <cell r="I315">
            <v>0</v>
          </cell>
          <cell r="J315">
            <v>0</v>
          </cell>
          <cell r="K315">
            <v>1.1407529331602899</v>
          </cell>
          <cell r="L315">
            <v>0</v>
          </cell>
          <cell r="M315">
            <v>0</v>
          </cell>
          <cell r="N315">
            <v>4.5630117326411597</v>
          </cell>
        </row>
        <row r="316">
          <cell r="A316" t="str">
            <v>PAR</v>
          </cell>
          <cell r="F316">
            <v>0</v>
          </cell>
          <cell r="L316">
            <v>0</v>
          </cell>
          <cell r="N316">
            <v>0</v>
          </cell>
        </row>
        <row r="317">
          <cell r="A317" t="str">
            <v>PAR $+CER</v>
          </cell>
          <cell r="D317">
            <v>0</v>
          </cell>
          <cell r="J317">
            <v>0</v>
          </cell>
          <cell r="N317">
            <v>0</v>
          </cell>
        </row>
        <row r="318">
          <cell r="A318" t="str">
            <v>PAR EUR</v>
          </cell>
          <cell r="D318">
            <v>0</v>
          </cell>
          <cell r="J318">
            <v>0</v>
          </cell>
          <cell r="N318">
            <v>0</v>
          </cell>
        </row>
        <row r="319">
          <cell r="A319" t="str">
            <v>PAR JPY</v>
          </cell>
          <cell r="D319">
            <v>0</v>
          </cell>
          <cell r="J319">
            <v>0</v>
          </cell>
          <cell r="N319">
            <v>0</v>
          </cell>
        </row>
        <row r="320">
          <cell r="A320" t="str">
            <v>PAR USD</v>
          </cell>
          <cell r="D320">
            <v>0</v>
          </cell>
          <cell r="J320">
            <v>0</v>
          </cell>
          <cell r="N320">
            <v>0</v>
          </cell>
        </row>
        <row r="321">
          <cell r="A321" t="str">
            <v>PARDM</v>
          </cell>
          <cell r="F321">
            <v>0</v>
          </cell>
          <cell r="L321">
            <v>0</v>
          </cell>
          <cell r="N321">
            <v>0</v>
          </cell>
        </row>
        <row r="322">
          <cell r="A322" t="str">
            <v>PR8</v>
          </cell>
          <cell r="E322">
            <v>2.76111914699529</v>
          </cell>
          <cell r="F322">
            <v>2.76111914699529</v>
          </cell>
          <cell r="G322">
            <v>2.76111914699529</v>
          </cell>
          <cell r="H322">
            <v>2.76111914699529</v>
          </cell>
          <cell r="I322">
            <v>2.76111914699529</v>
          </cell>
          <cell r="J322">
            <v>2.76111914699529</v>
          </cell>
          <cell r="K322">
            <v>2.76111914699529</v>
          </cell>
          <cell r="L322">
            <v>2.76111914699529</v>
          </cell>
          <cell r="M322">
            <v>2.76111914699529</v>
          </cell>
          <cell r="N322">
            <v>24.850072322957615</v>
          </cell>
        </row>
        <row r="323">
          <cell r="A323" t="str">
            <v>PRE5</v>
          </cell>
          <cell r="B323">
            <v>23.232026910014667</v>
          </cell>
          <cell r="C323">
            <v>23.232026910014667</v>
          </cell>
          <cell r="D323">
            <v>23.232026910014667</v>
          </cell>
          <cell r="E323">
            <v>23.232026910014667</v>
          </cell>
          <cell r="F323">
            <v>23.232026910014667</v>
          </cell>
          <cell r="G323">
            <v>23.232026910014667</v>
          </cell>
          <cell r="H323">
            <v>23.232026910014667</v>
          </cell>
          <cell r="I323">
            <v>23.232026910014667</v>
          </cell>
          <cell r="J323">
            <v>23.232026910014667</v>
          </cell>
          <cell r="K323">
            <v>23.232026910014667</v>
          </cell>
          <cell r="L323">
            <v>23.232026910014667</v>
          </cell>
          <cell r="M323">
            <v>23.232026910014667</v>
          </cell>
          <cell r="N323">
            <v>278.78432292017601</v>
          </cell>
        </row>
        <row r="324">
          <cell r="A324" t="str">
            <v>PRE6</v>
          </cell>
          <cell r="B324">
            <v>0.19702596363198291</v>
          </cell>
          <cell r="C324">
            <v>0.19702596363198291</v>
          </cell>
          <cell r="D324">
            <v>0.19702596363198291</v>
          </cell>
          <cell r="E324">
            <v>0.19702596363198291</v>
          </cell>
          <cell r="F324">
            <v>0.19702596363198291</v>
          </cell>
          <cell r="G324">
            <v>0.19702596363198291</v>
          </cell>
          <cell r="H324">
            <v>0.19702596363198291</v>
          </cell>
          <cell r="I324">
            <v>0.19702596363198291</v>
          </cell>
          <cell r="J324">
            <v>0.19702596363198291</v>
          </cell>
          <cell r="K324">
            <v>0.19702596363198291</v>
          </cell>
          <cell r="L324">
            <v>0.19702596363198291</v>
          </cell>
          <cell r="M324">
            <v>0.19702596363198291</v>
          </cell>
          <cell r="N324">
            <v>2.364311563583795</v>
          </cell>
        </row>
        <row r="325">
          <cell r="A325" t="str">
            <v>PRO3</v>
          </cell>
          <cell r="B325">
            <v>9.56066093445814E-2</v>
          </cell>
          <cell r="C325">
            <v>9.56066093445814E-2</v>
          </cell>
          <cell r="D325">
            <v>9.56066093445814E-2</v>
          </cell>
          <cell r="E325">
            <v>9.56066093445814E-2</v>
          </cell>
          <cell r="F325">
            <v>9.56066093445814E-2</v>
          </cell>
          <cell r="G325">
            <v>9.56066093445814E-2</v>
          </cell>
          <cell r="H325">
            <v>9.56066093445814E-2</v>
          </cell>
          <cell r="I325">
            <v>9.56066093445814E-2</v>
          </cell>
          <cell r="J325">
            <v>9.56066093445814E-2</v>
          </cell>
          <cell r="K325">
            <v>9.56066093445814E-2</v>
          </cell>
          <cell r="L325">
            <v>9.56066093445814E-2</v>
          </cell>
          <cell r="M325">
            <v>9.56066093445814E-2</v>
          </cell>
          <cell r="N325">
            <v>1.1472793121349769</v>
          </cell>
        </row>
        <row r="326">
          <cell r="A326" t="str">
            <v>PRO4</v>
          </cell>
          <cell r="B326">
            <v>3.5860487885151597</v>
          </cell>
          <cell r="C326">
            <v>3.5860487885151597</v>
          </cell>
          <cell r="D326">
            <v>3.5860487885151597</v>
          </cell>
          <cell r="E326">
            <v>3.5860487885151597</v>
          </cell>
          <cell r="F326">
            <v>3.5860487885151597</v>
          </cell>
          <cell r="G326">
            <v>3.5860487885151597</v>
          </cell>
          <cell r="H326">
            <v>3.5860487885151597</v>
          </cell>
          <cell r="I326">
            <v>3.5860487885151597</v>
          </cell>
          <cell r="J326">
            <v>3.5860487885151597</v>
          </cell>
          <cell r="K326">
            <v>3.5860487885151597</v>
          </cell>
          <cell r="L326">
            <v>3.5860487885151597</v>
          </cell>
          <cell r="M326">
            <v>3.5860487885151597</v>
          </cell>
          <cell r="N326">
            <v>43.032585462181913</v>
          </cell>
        </row>
        <row r="327">
          <cell r="A327" t="str">
            <v>PRO7</v>
          </cell>
          <cell r="B327">
            <v>12.456187068916769</v>
          </cell>
          <cell r="C327">
            <v>12.456187068916769</v>
          </cell>
          <cell r="D327">
            <v>12.456187068916769</v>
          </cell>
          <cell r="E327">
            <v>12.456187068916769</v>
          </cell>
          <cell r="F327">
            <v>12.456187068916769</v>
          </cell>
          <cell r="G327">
            <v>12.456187068916769</v>
          </cell>
          <cell r="H327">
            <v>12.456187068916769</v>
          </cell>
          <cell r="I327">
            <v>12.456187068916769</v>
          </cell>
          <cell r="J327">
            <v>12.456187068916769</v>
          </cell>
          <cell r="K327">
            <v>12.456187068916769</v>
          </cell>
          <cell r="L327">
            <v>12.456187068916769</v>
          </cell>
          <cell r="M327">
            <v>12.456187068916769</v>
          </cell>
          <cell r="N327">
            <v>149.4742448270012</v>
          </cell>
        </row>
        <row r="328">
          <cell r="A328" t="str">
            <v>PRO8</v>
          </cell>
          <cell r="B328">
            <v>1.111872244358196E-2</v>
          </cell>
          <cell r="C328">
            <v>1.111872244358196E-2</v>
          </cell>
          <cell r="D328">
            <v>1.111872244358196E-2</v>
          </cell>
          <cell r="E328">
            <v>1.111872244358196E-2</v>
          </cell>
          <cell r="F328">
            <v>1.111872244358196E-2</v>
          </cell>
          <cell r="G328">
            <v>1.111872244358196E-2</v>
          </cell>
          <cell r="H328">
            <v>1.111872244358196E-2</v>
          </cell>
          <cell r="I328">
            <v>1.111872244358196E-2</v>
          </cell>
          <cell r="J328">
            <v>1.111872244358196E-2</v>
          </cell>
          <cell r="K328">
            <v>1.111872244358196E-2</v>
          </cell>
          <cell r="L328">
            <v>1.111872244358196E-2</v>
          </cell>
          <cell r="M328">
            <v>1.111872244358196E-2</v>
          </cell>
          <cell r="N328">
            <v>0.13342466932298352</v>
          </cell>
        </row>
        <row r="329">
          <cell r="A329" t="str">
            <v>SABA/INTGM</v>
          </cell>
          <cell r="C329">
            <v>9.6827849999999993E-2</v>
          </cell>
          <cell r="F329">
            <v>0.14428589</v>
          </cell>
          <cell r="I329">
            <v>9.6827849999999993E-2</v>
          </cell>
          <cell r="L329">
            <v>0.14428583</v>
          </cell>
          <cell r="N329">
            <v>0.48222742000000002</v>
          </cell>
        </row>
        <row r="330">
          <cell r="A330" t="str">
            <v>WBC/RELEXT</v>
          </cell>
          <cell r="B330">
            <v>3.5968769670958476E-3</v>
          </cell>
          <cell r="C330">
            <v>1.6630092989985701E-3</v>
          </cell>
          <cell r="D330">
            <v>1.773690271816882E-3</v>
          </cell>
          <cell r="E330">
            <v>2.0843082975679559E-3</v>
          </cell>
          <cell r="F330">
            <v>2.293121602288989E-3</v>
          </cell>
          <cell r="G330">
            <v>2.6004728183118692E-3</v>
          </cell>
          <cell r="H330">
            <v>3.6706373390557939E-3</v>
          </cell>
          <cell r="I330">
            <v>1.7300822603719599E-3</v>
          </cell>
          <cell r="J330">
            <v>2.0351759656652411E-3</v>
          </cell>
          <cell r="K330">
            <v>2.2404735336194548E-3</v>
          </cell>
          <cell r="L330">
            <v>2.542170958512161E-3</v>
          </cell>
          <cell r="M330">
            <v>2.7445779685264632E-3</v>
          </cell>
          <cell r="N330">
            <v>2.8974597281831188E-2</v>
          </cell>
        </row>
        <row r="331">
          <cell r="A331" t="str">
            <v>WEST/CONEA</v>
          </cell>
          <cell r="B331">
            <v>0</v>
          </cell>
          <cell r="D331">
            <v>5.007664992120259</v>
          </cell>
          <cell r="H331">
            <v>0</v>
          </cell>
          <cell r="J331">
            <v>5.007664992120259</v>
          </cell>
          <cell r="N331">
            <v>10.015329984240518</v>
          </cell>
        </row>
        <row r="332">
          <cell r="A332" t="str">
            <v>Total general</v>
          </cell>
          <cell r="B332">
            <v>196.0333212766885</v>
          </cell>
          <cell r="C332">
            <v>1487.400596320748</v>
          </cell>
          <cell r="D332">
            <v>578.35734410912562</v>
          </cell>
          <cell r="E332">
            <v>994.16777480757173</v>
          </cell>
          <cell r="F332">
            <v>985.13885607482814</v>
          </cell>
          <cell r="G332">
            <v>373.64330387584243</v>
          </cell>
          <cell r="H332">
            <v>199.36513291535425</v>
          </cell>
          <cell r="I332">
            <v>2352.647469648095</v>
          </cell>
          <cell r="J332">
            <v>1051.898686976456</v>
          </cell>
          <cell r="K332">
            <v>279.19588156727815</v>
          </cell>
          <cell r="L332">
            <v>620.67468834118847</v>
          </cell>
          <cell r="M332">
            <v>450.50177855898534</v>
          </cell>
          <cell r="N332">
            <v>9569.0248344721622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IV2006"/>
      <sheetName val="INT IV 2006"/>
      <sheetName val="KAP2007"/>
      <sheetName val="INT 2007"/>
      <sheetName val="KAP 2008"/>
      <sheetName val="INT. 2008"/>
      <sheetName val="KAP 2009"/>
      <sheetName val="INT2009"/>
      <sheetName val="KAP2010"/>
      <sheetName val="INT2010"/>
      <sheetName val="KAP RESTO"/>
      <sheetName val="INT. RESTO"/>
      <sheetName val="Provincias"/>
      <sheetName val="Por moneda"/>
      <sheetName val="Organismos"/>
      <sheetName val="Cuadr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>DNCI</v>
          </cell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2009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</row>
        <row r="6">
          <cell r="A6">
            <v>0</v>
          </cell>
          <cell r="D6">
            <v>0</v>
          </cell>
          <cell r="J6">
            <v>0</v>
          </cell>
          <cell r="N6">
            <v>0</v>
          </cell>
        </row>
        <row r="7">
          <cell r="A7" t="str">
            <v>AVAL 1/2005</v>
          </cell>
          <cell r="F7">
            <v>9.5522714099999995</v>
          </cell>
          <cell r="L7">
            <v>9.5522714099999995</v>
          </cell>
          <cell r="N7">
            <v>19.104542819999999</v>
          </cell>
        </row>
        <row r="8">
          <cell r="A8" t="str">
            <v>BD11-UCP</v>
          </cell>
          <cell r="B8">
            <v>31.516009686772943</v>
          </cell>
          <cell r="C8">
            <v>31.516009686772943</v>
          </cell>
          <cell r="D8">
            <v>31.516009686772943</v>
          </cell>
          <cell r="E8">
            <v>31.516009686772943</v>
          </cell>
          <cell r="F8">
            <v>31.516009686772943</v>
          </cell>
          <cell r="G8">
            <v>31.516009686772943</v>
          </cell>
          <cell r="H8">
            <v>31.516009686772943</v>
          </cell>
          <cell r="I8">
            <v>31.516009686772943</v>
          </cell>
          <cell r="J8">
            <v>31.516009686772943</v>
          </cell>
          <cell r="K8">
            <v>31.516009686772943</v>
          </cell>
          <cell r="L8">
            <v>31.516009686772943</v>
          </cell>
          <cell r="M8">
            <v>31.516009686772943</v>
          </cell>
          <cell r="N8">
            <v>378.19211624127524</v>
          </cell>
        </row>
        <row r="9">
          <cell r="A9" t="str">
            <v>BD12-I u$s</v>
          </cell>
          <cell r="C9">
            <v>0</v>
          </cell>
          <cell r="I9">
            <v>2028.7653298299999</v>
          </cell>
          <cell r="N9">
            <v>2028.7653298299999</v>
          </cell>
        </row>
        <row r="10">
          <cell r="A10" t="str">
            <v>BD13-u$s</v>
          </cell>
          <cell r="E10">
            <v>245.354375</v>
          </cell>
          <cell r="K10">
            <v>0</v>
          </cell>
          <cell r="N10">
            <v>245.354375</v>
          </cell>
        </row>
        <row r="11">
          <cell r="A11" t="str">
            <v>BERL/YACYRETA</v>
          </cell>
          <cell r="C11">
            <v>0.6140852269845295</v>
          </cell>
          <cell r="H11">
            <v>0.6140852269845295</v>
          </cell>
          <cell r="N11">
            <v>1.228170453969059</v>
          </cell>
        </row>
        <row r="12">
          <cell r="A12" t="str">
            <v>BG05/17</v>
          </cell>
          <cell r="B12">
            <v>0</v>
          </cell>
          <cell r="H12">
            <v>0</v>
          </cell>
          <cell r="N12">
            <v>0</v>
          </cell>
        </row>
        <row r="13">
          <cell r="A13" t="str">
            <v>BG06/27</v>
          </cell>
          <cell r="D13">
            <v>0</v>
          </cell>
          <cell r="J13">
            <v>0</v>
          </cell>
          <cell r="N13">
            <v>0</v>
          </cell>
        </row>
        <row r="14">
          <cell r="A14" t="str">
            <v>BG08/19</v>
          </cell>
          <cell r="C14">
            <v>0</v>
          </cell>
          <cell r="I14">
            <v>0</v>
          </cell>
          <cell r="N14">
            <v>0</v>
          </cell>
        </row>
        <row r="15">
          <cell r="A15" t="str">
            <v>BG09/09</v>
          </cell>
          <cell r="E15">
            <v>384.63801000000001</v>
          </cell>
          <cell r="N15">
            <v>384.63801000000001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0</v>
          </cell>
          <cell r="J17">
            <v>0</v>
          </cell>
          <cell r="N17">
            <v>0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J50">
            <v>0.10913594</v>
          </cell>
          <cell r="N50">
            <v>0.10913594</v>
          </cell>
        </row>
        <row r="51">
          <cell r="A51" t="str">
            <v>BID 1464</v>
          </cell>
          <cell r="F51">
            <v>0</v>
          </cell>
          <cell r="L51">
            <v>0.13333333300000003</v>
          </cell>
          <cell r="N51">
            <v>0.13333333300000003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0</v>
          </cell>
          <cell r="N55">
            <v>0</v>
          </cell>
        </row>
        <row r="56">
          <cell r="A56" t="str">
            <v>BID 1606</v>
          </cell>
          <cell r="G56">
            <v>0</v>
          </cell>
          <cell r="M56">
            <v>0</v>
          </cell>
          <cell r="N56">
            <v>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0</v>
          </cell>
          <cell r="J59">
            <v>1.59090909</v>
          </cell>
          <cell r="N59">
            <v>1.59090909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9.1387270298179359</v>
          </cell>
          <cell r="K69">
            <v>9.1387270298179359</v>
          </cell>
          <cell r="N69">
            <v>18.277454059635872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718</v>
          </cell>
          <cell r="D77">
            <v>0.56482353000000007</v>
          </cell>
          <cell r="J77">
            <v>0.56482350999999997</v>
          </cell>
          <cell r="N77">
            <v>1.12964704</v>
          </cell>
        </row>
        <row r="78">
          <cell r="A78" t="str">
            <v>BID 733</v>
          </cell>
          <cell r="G78">
            <v>12.189121008507977</v>
          </cell>
          <cell r="M78">
            <v>12.189121008507977</v>
          </cell>
          <cell r="N78">
            <v>24.378242017015953</v>
          </cell>
        </row>
        <row r="79">
          <cell r="A79" t="str">
            <v>BID 734</v>
          </cell>
          <cell r="G79">
            <v>14.171564800577604</v>
          </cell>
          <cell r="M79">
            <v>14.171564800577604</v>
          </cell>
          <cell r="N79">
            <v>28.343129601155209</v>
          </cell>
        </row>
        <row r="80">
          <cell r="A80" t="str">
            <v>BID 740</v>
          </cell>
          <cell r="B80">
            <v>0.77468700912989041</v>
          </cell>
          <cell r="H80">
            <v>0.77468700912989041</v>
          </cell>
          <cell r="N80">
            <v>1.5493740182597808</v>
          </cell>
        </row>
        <row r="81">
          <cell r="A81" t="str">
            <v>BID 760</v>
          </cell>
          <cell r="B81">
            <v>4.6298593297660897</v>
          </cell>
          <cell r="H81">
            <v>4.6298593297660897</v>
          </cell>
          <cell r="N81">
            <v>9.2597186595321794</v>
          </cell>
        </row>
        <row r="82">
          <cell r="A82" t="str">
            <v>BID 768</v>
          </cell>
          <cell r="D82">
            <v>0.18026762619099293</v>
          </cell>
          <cell r="J82">
            <v>0.18026762619099293</v>
          </cell>
          <cell r="N82">
            <v>0.36053525238198586</v>
          </cell>
        </row>
        <row r="83">
          <cell r="A83" t="str">
            <v>BID 795</v>
          </cell>
          <cell r="D83">
            <v>13.01032527735781</v>
          </cell>
          <cell r="J83">
            <v>13.01032527735781</v>
          </cell>
          <cell r="N83">
            <v>26.020650554715619</v>
          </cell>
        </row>
        <row r="84">
          <cell r="A84" t="str">
            <v>BID 797</v>
          </cell>
          <cell r="D84">
            <v>6.8472577171047897</v>
          </cell>
          <cell r="J84">
            <v>6.8472577171047897</v>
          </cell>
          <cell r="N84">
            <v>13.694515434209579</v>
          </cell>
        </row>
        <row r="85">
          <cell r="A85" t="str">
            <v>BID 798</v>
          </cell>
          <cell r="D85">
            <v>1.6494274095012982</v>
          </cell>
          <cell r="N85">
            <v>1.6494274095012982</v>
          </cell>
        </row>
        <row r="86">
          <cell r="A86" t="str">
            <v>BID 802</v>
          </cell>
          <cell r="D86">
            <v>3.2685349680463642</v>
          </cell>
          <cell r="J86">
            <v>3.2685349680463642</v>
          </cell>
          <cell r="N86">
            <v>6.5370699360927285</v>
          </cell>
        </row>
        <row r="87">
          <cell r="A87" t="str">
            <v>BID 816</v>
          </cell>
          <cell r="G87">
            <v>4.2490547579764302</v>
          </cell>
          <cell r="M87">
            <v>4.2490547579764302</v>
          </cell>
          <cell r="N87">
            <v>8.4981095159528603</v>
          </cell>
        </row>
        <row r="88">
          <cell r="A88" t="str">
            <v>BID 826</v>
          </cell>
          <cell r="B88">
            <v>1.9395782083504434</v>
          </cell>
          <cell r="H88">
            <v>1.9395782083504434</v>
          </cell>
          <cell r="N88">
            <v>3.8791564167008867</v>
          </cell>
        </row>
        <row r="89">
          <cell r="A89" t="str">
            <v>BID 830</v>
          </cell>
          <cell r="G89">
            <v>6.0434495559200032</v>
          </cell>
          <cell r="M89">
            <v>6.0434495559200032</v>
          </cell>
          <cell r="N89">
            <v>12.086899111840006</v>
          </cell>
        </row>
        <row r="90">
          <cell r="A90" t="str">
            <v>BID 845</v>
          </cell>
          <cell r="E90">
            <v>13.064669210892399</v>
          </cell>
          <cell r="K90">
            <v>13.064669210892399</v>
          </cell>
          <cell r="N90">
            <v>26.129338421784798</v>
          </cell>
        </row>
        <row r="91">
          <cell r="A91" t="str">
            <v>BID 855</v>
          </cell>
          <cell r="C91">
            <v>0.84320547999999995</v>
          </cell>
          <cell r="I91">
            <v>0.84320547999999995</v>
          </cell>
          <cell r="N91">
            <v>1.6864109599999999</v>
          </cell>
        </row>
        <row r="92">
          <cell r="A92" t="str">
            <v>BID 857</v>
          </cell>
          <cell r="G92">
            <v>7.7743558586507291</v>
          </cell>
          <cell r="M92">
            <v>7.7743558586507291</v>
          </cell>
          <cell r="N92">
            <v>15.548711717301458</v>
          </cell>
        </row>
        <row r="93">
          <cell r="A93" t="str">
            <v>BID 863</v>
          </cell>
          <cell r="E93">
            <v>2.1218089999999998E-2</v>
          </cell>
          <cell r="K93">
            <v>2.1218089999999998E-2</v>
          </cell>
          <cell r="N93">
            <v>4.2436179999999997E-2</v>
          </cell>
        </row>
        <row r="94">
          <cell r="A94" t="str">
            <v>BID 865</v>
          </cell>
          <cell r="G94">
            <v>36.089551242764792</v>
          </cell>
          <cell r="M94">
            <v>36.089551242764792</v>
          </cell>
          <cell r="N94">
            <v>72.179102485529583</v>
          </cell>
        </row>
        <row r="95">
          <cell r="A95" t="str">
            <v>BID 867</v>
          </cell>
          <cell r="E95">
            <v>0.47034197999999999</v>
          </cell>
          <cell r="K95">
            <v>0.47034197999999999</v>
          </cell>
          <cell r="N95">
            <v>0.94068395999999999</v>
          </cell>
        </row>
        <row r="96">
          <cell r="A96" t="str">
            <v>BID 871</v>
          </cell>
          <cell r="G96">
            <v>13.219896039832236</v>
          </cell>
          <cell r="M96">
            <v>13.219896039832236</v>
          </cell>
          <cell r="N96">
            <v>26.439792079664471</v>
          </cell>
        </row>
        <row r="97">
          <cell r="A97" t="str">
            <v>BID 899</v>
          </cell>
          <cell r="D97">
            <v>5.3962031835966302</v>
          </cell>
          <cell r="G97">
            <v>4.2407410000000006E-2</v>
          </cell>
          <cell r="J97">
            <v>5.3962031835966302</v>
          </cell>
          <cell r="M97">
            <v>4.2407410000000006E-2</v>
          </cell>
          <cell r="N97">
            <v>10.87722118719326</v>
          </cell>
        </row>
        <row r="98">
          <cell r="A98" t="str">
            <v>BID 907</v>
          </cell>
          <cell r="D98">
            <v>0.64739437</v>
          </cell>
          <cell r="J98">
            <v>0.64739437</v>
          </cell>
          <cell r="N98">
            <v>1.29478874</v>
          </cell>
        </row>
        <row r="99">
          <cell r="A99" t="str">
            <v>BID 925</v>
          </cell>
          <cell r="G99">
            <v>0.47286607000000003</v>
          </cell>
          <cell r="M99">
            <v>0.47286607000000003</v>
          </cell>
          <cell r="N99">
            <v>0.94573214000000005</v>
          </cell>
        </row>
        <row r="100">
          <cell r="A100" t="str">
            <v>BID 925/OC</v>
          </cell>
          <cell r="D100">
            <v>0.60041202000000005</v>
          </cell>
          <cell r="J100">
            <v>0.60041202000000005</v>
          </cell>
          <cell r="N100">
            <v>1.2008240400000001</v>
          </cell>
        </row>
        <row r="101">
          <cell r="A101" t="str">
            <v>BID 932</v>
          </cell>
          <cell r="G101">
            <v>0.9375</v>
          </cell>
          <cell r="M101">
            <v>0.9375</v>
          </cell>
          <cell r="N101">
            <v>1.875</v>
          </cell>
        </row>
        <row r="102">
          <cell r="A102" t="str">
            <v>BID 940</v>
          </cell>
          <cell r="C102">
            <v>2.8743818010000002</v>
          </cell>
          <cell r="I102">
            <v>2.8743818010000002</v>
          </cell>
          <cell r="N102">
            <v>5.7487636020000004</v>
          </cell>
        </row>
        <row r="103">
          <cell r="A103" t="str">
            <v>BID 961</v>
          </cell>
          <cell r="G103">
            <v>15.962</v>
          </cell>
          <cell r="M103">
            <v>15.962</v>
          </cell>
          <cell r="N103">
            <v>31.923999999999999</v>
          </cell>
        </row>
        <row r="104">
          <cell r="A104" t="str">
            <v>BID 962</v>
          </cell>
          <cell r="C104">
            <v>1.8667207849999998</v>
          </cell>
          <cell r="I104">
            <v>1.8667207849999998</v>
          </cell>
          <cell r="N104">
            <v>3.7334415699999997</v>
          </cell>
        </row>
        <row r="105">
          <cell r="A105" t="str">
            <v>BID 979</v>
          </cell>
          <cell r="C105">
            <v>11.957081070000001</v>
          </cell>
          <cell r="I105">
            <v>11.957081070000001</v>
          </cell>
          <cell r="N105">
            <v>23.914162140000002</v>
          </cell>
        </row>
        <row r="106">
          <cell r="A106" t="str">
            <v>BID 989</v>
          </cell>
          <cell r="D106">
            <v>0.84563053200000005</v>
          </cell>
          <cell r="J106">
            <v>0.84563053200000005</v>
          </cell>
          <cell r="N106">
            <v>1.6912610640000001</v>
          </cell>
        </row>
        <row r="107">
          <cell r="A107" t="str">
            <v>BID 996</v>
          </cell>
          <cell r="D107">
            <v>0.45856140999999995</v>
          </cell>
          <cell r="J107">
            <v>0.45856140999999995</v>
          </cell>
          <cell r="N107">
            <v>0.91712281999999989</v>
          </cell>
        </row>
        <row r="108">
          <cell r="A108" t="str">
            <v>BID CBA</v>
          </cell>
          <cell r="F108">
            <v>3.4901053700000002</v>
          </cell>
          <cell r="L108">
            <v>3.4901053700000002</v>
          </cell>
          <cell r="N108">
            <v>6.9802107400000004</v>
          </cell>
        </row>
        <row r="109">
          <cell r="A109" t="str">
            <v>BIRF 302</v>
          </cell>
          <cell r="G109">
            <v>0.19788334599999999</v>
          </cell>
          <cell r="M109">
            <v>0.19788334599999999</v>
          </cell>
          <cell r="N109">
            <v>0.39576669199999998</v>
          </cell>
        </row>
        <row r="110">
          <cell r="A110" t="str">
            <v>BIRF 343</v>
          </cell>
          <cell r="B110">
            <v>0.16967599999999999</v>
          </cell>
          <cell r="H110">
            <v>0.16967599999999999</v>
          </cell>
          <cell r="N110">
            <v>0.33935199999999999</v>
          </cell>
        </row>
        <row r="111">
          <cell r="A111" t="str">
            <v>BIRF 3460</v>
          </cell>
          <cell r="F111">
            <v>0.89187539999999998</v>
          </cell>
          <cell r="N111">
            <v>0.89187539999999998</v>
          </cell>
        </row>
        <row r="112">
          <cell r="A112" t="str">
            <v>BIRF 352</v>
          </cell>
          <cell r="G112">
            <v>6.6666669999999997E-2</v>
          </cell>
          <cell r="M112">
            <v>6.6666669999999997E-2</v>
          </cell>
          <cell r="N112">
            <v>0.13333333999999999</v>
          </cell>
        </row>
        <row r="113">
          <cell r="A113" t="str">
            <v>BIRF 3521</v>
          </cell>
          <cell r="F113">
            <v>9.4831078200000007</v>
          </cell>
          <cell r="L113">
            <v>10.488197400000001</v>
          </cell>
          <cell r="N113">
            <v>19.971305220000001</v>
          </cell>
        </row>
        <row r="114">
          <cell r="A114" t="str">
            <v>BIRF 3556</v>
          </cell>
          <cell r="B114">
            <v>16.420000000000002</v>
          </cell>
          <cell r="H114">
            <v>17.045000000000002</v>
          </cell>
          <cell r="N114">
            <v>33.465000000000003</v>
          </cell>
        </row>
        <row r="115">
          <cell r="A115" t="str">
            <v>BIRF 3709</v>
          </cell>
          <cell r="B115">
            <v>6.6517095300000006</v>
          </cell>
          <cell r="N115">
            <v>6.6517095300000006</v>
          </cell>
        </row>
        <row r="116">
          <cell r="A116" t="str">
            <v>BIRF 3710</v>
          </cell>
          <cell r="D116">
            <v>0.34340424999999997</v>
          </cell>
          <cell r="N116">
            <v>0.34340424999999997</v>
          </cell>
        </row>
        <row r="117">
          <cell r="A117" t="str">
            <v>BIRF 3794</v>
          </cell>
          <cell r="F117">
            <v>8.3864314599999989</v>
          </cell>
          <cell r="L117">
            <v>6.7849683399999989</v>
          </cell>
          <cell r="N117">
            <v>15.171399799999998</v>
          </cell>
        </row>
        <row r="118">
          <cell r="A118" t="str">
            <v>BIRF 3836</v>
          </cell>
          <cell r="D118">
            <v>15</v>
          </cell>
          <cell r="J118">
            <v>15</v>
          </cell>
          <cell r="N118">
            <v>30</v>
          </cell>
        </row>
        <row r="119">
          <cell r="A119" t="str">
            <v>BIRF 3860</v>
          </cell>
          <cell r="F119">
            <v>9.4928486200000002</v>
          </cell>
          <cell r="L119">
            <v>9.4928486200000002</v>
          </cell>
          <cell r="N119">
            <v>18.98569724</v>
          </cell>
        </row>
        <row r="120">
          <cell r="A120" t="str">
            <v>BIRF 3877</v>
          </cell>
          <cell r="E120">
            <v>11.125616056</v>
          </cell>
          <cell r="K120">
            <v>11.125616056</v>
          </cell>
          <cell r="N120">
            <v>22.251232112</v>
          </cell>
        </row>
        <row r="121">
          <cell r="A121" t="str">
            <v>BIRF 3878</v>
          </cell>
          <cell r="C121">
            <v>25</v>
          </cell>
          <cell r="I121">
            <v>25</v>
          </cell>
          <cell r="N121">
            <v>50</v>
          </cell>
        </row>
        <row r="122">
          <cell r="A122" t="str">
            <v>BIRF 3921</v>
          </cell>
          <cell r="E122">
            <v>6.4135</v>
          </cell>
          <cell r="K122">
            <v>6.4135</v>
          </cell>
          <cell r="N122">
            <v>12.827</v>
          </cell>
        </row>
        <row r="123">
          <cell r="A123" t="str">
            <v>BIRF 3926</v>
          </cell>
          <cell r="C123">
            <v>18.500000640000003</v>
          </cell>
          <cell r="I123">
            <v>9.2222222200000008</v>
          </cell>
          <cell r="N123">
            <v>27.722222860000002</v>
          </cell>
        </row>
        <row r="124">
          <cell r="A124" t="str">
            <v>BIRF 3927</v>
          </cell>
          <cell r="E124">
            <v>1.3862619600000001</v>
          </cell>
          <cell r="K124">
            <v>1.3862619600000001</v>
          </cell>
          <cell r="N124">
            <v>2.7725239200000003</v>
          </cell>
        </row>
        <row r="125">
          <cell r="A125" t="str">
            <v>BIRF 3931</v>
          </cell>
          <cell r="D125">
            <v>3.7231199999999998</v>
          </cell>
          <cell r="J125">
            <v>3.7231199999999998</v>
          </cell>
          <cell r="N125">
            <v>7.4462399999999995</v>
          </cell>
        </row>
        <row r="126">
          <cell r="A126" t="str">
            <v>BIRF 3948</v>
          </cell>
          <cell r="D126">
            <v>0.50370000000000004</v>
          </cell>
          <cell r="J126">
            <v>0.50370000000000004</v>
          </cell>
          <cell r="N126">
            <v>1.0074000000000001</v>
          </cell>
        </row>
        <row r="127">
          <cell r="A127" t="str">
            <v>BIRF 3957</v>
          </cell>
          <cell r="C127">
            <v>3.8335047600000003</v>
          </cell>
          <cell r="I127">
            <v>2.2939594799999998</v>
          </cell>
          <cell r="N127">
            <v>6.1274642400000001</v>
          </cell>
        </row>
        <row r="128">
          <cell r="A128" t="str">
            <v>BIRF 3958</v>
          </cell>
          <cell r="C128">
            <v>0.50390143799999998</v>
          </cell>
          <cell r="I128">
            <v>0.50390143799999998</v>
          </cell>
          <cell r="N128">
            <v>1.007802876</v>
          </cell>
        </row>
        <row r="129">
          <cell r="A129" t="str">
            <v>BIRF 3960</v>
          </cell>
          <cell r="E129">
            <v>1.1284000000000001</v>
          </cell>
          <cell r="K129">
            <v>1.1284000000000001</v>
          </cell>
          <cell r="N129">
            <v>2.2568000000000001</v>
          </cell>
        </row>
        <row r="130">
          <cell r="A130" t="str">
            <v>BIRF 3971</v>
          </cell>
          <cell r="F130">
            <v>4.6810999999999998</v>
          </cell>
          <cell r="L130">
            <v>4.6810999999999998</v>
          </cell>
          <cell r="N130">
            <v>9.3621999999999996</v>
          </cell>
        </row>
        <row r="131">
          <cell r="A131" t="str">
            <v>BIRF 4002</v>
          </cell>
          <cell r="D131">
            <v>5.5555554800000007</v>
          </cell>
          <cell r="J131">
            <v>5.5555568399999995</v>
          </cell>
          <cell r="N131">
            <v>11.11111232</v>
          </cell>
        </row>
        <row r="132">
          <cell r="A132" t="str">
            <v>BIRF 4003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4004</v>
          </cell>
          <cell r="B133">
            <v>1.20150504</v>
          </cell>
          <cell r="H133">
            <v>1.20150504</v>
          </cell>
          <cell r="N133">
            <v>2.40301008</v>
          </cell>
        </row>
        <row r="134">
          <cell r="A134" t="str">
            <v>BIRF 4085</v>
          </cell>
          <cell r="E134">
            <v>0.397137132</v>
          </cell>
          <cell r="K134">
            <v>0.397137132</v>
          </cell>
          <cell r="N134">
            <v>0.79427426400000001</v>
          </cell>
        </row>
        <row r="135">
          <cell r="A135" t="str">
            <v>BIRF 4093</v>
          </cell>
          <cell r="D135">
            <v>15</v>
          </cell>
          <cell r="J135">
            <v>15</v>
          </cell>
          <cell r="N135">
            <v>30</v>
          </cell>
        </row>
        <row r="136">
          <cell r="A136" t="str">
            <v>BIRF 4116</v>
          </cell>
          <cell r="C136">
            <v>15</v>
          </cell>
          <cell r="I136">
            <v>15</v>
          </cell>
          <cell r="N136">
            <v>30</v>
          </cell>
        </row>
        <row r="137">
          <cell r="A137" t="str">
            <v>BIRF 4117</v>
          </cell>
          <cell r="C137">
            <v>9.6813540490000012</v>
          </cell>
          <cell r="I137">
            <v>9.6813540490000012</v>
          </cell>
          <cell r="N137">
            <v>19.362708098000002</v>
          </cell>
        </row>
        <row r="138">
          <cell r="A138" t="str">
            <v>BIRF 4131</v>
          </cell>
          <cell r="E138">
            <v>1</v>
          </cell>
          <cell r="K138">
            <v>1</v>
          </cell>
          <cell r="N138">
            <v>2</v>
          </cell>
        </row>
        <row r="139">
          <cell r="A139" t="str">
            <v>BIRF 4150</v>
          </cell>
          <cell r="D139">
            <v>4.8123808830000003</v>
          </cell>
          <cell r="J139">
            <v>4.8123808830000003</v>
          </cell>
          <cell r="N139">
            <v>9.6247617660000007</v>
          </cell>
        </row>
        <row r="140">
          <cell r="A140" t="str">
            <v>BIRF 4163</v>
          </cell>
          <cell r="G140">
            <v>8.1042101019999997</v>
          </cell>
          <cell r="M140">
            <v>8.1042101019999997</v>
          </cell>
          <cell r="N140">
            <v>16.208420203999999</v>
          </cell>
        </row>
        <row r="141">
          <cell r="A141" t="str">
            <v>BIRF 4164</v>
          </cell>
          <cell r="B141">
            <v>5</v>
          </cell>
          <cell r="H141">
            <v>5</v>
          </cell>
          <cell r="N141">
            <v>10</v>
          </cell>
        </row>
        <row r="142">
          <cell r="A142" t="str">
            <v>BIRF 4168</v>
          </cell>
          <cell r="G142">
            <v>0.74906126000000006</v>
          </cell>
          <cell r="M142">
            <v>0.74906126000000006</v>
          </cell>
          <cell r="N142">
            <v>1.4981225200000001</v>
          </cell>
        </row>
        <row r="143">
          <cell r="A143" t="str">
            <v>BIRF 4195</v>
          </cell>
          <cell r="D143">
            <v>9.9977800000000006</v>
          </cell>
          <cell r="J143">
            <v>9.9977800000000006</v>
          </cell>
          <cell r="N143">
            <v>19.995560000000001</v>
          </cell>
        </row>
        <row r="144">
          <cell r="A144" t="str">
            <v>BIRF 421</v>
          </cell>
          <cell r="D144">
            <v>7.8998523000000001E-2</v>
          </cell>
          <cell r="J144">
            <v>7.8998523000000001E-2</v>
          </cell>
          <cell r="N144">
            <v>0.157997046</v>
          </cell>
        </row>
        <row r="145">
          <cell r="A145" t="str">
            <v>BIRF 4212</v>
          </cell>
          <cell r="D145">
            <v>3.5251438990000001</v>
          </cell>
          <cell r="J145">
            <v>3.5251438990000001</v>
          </cell>
          <cell r="N145">
            <v>7.0502877980000003</v>
          </cell>
        </row>
        <row r="146">
          <cell r="A146" t="str">
            <v>BIRF 4218</v>
          </cell>
          <cell r="F146">
            <v>2.4998999999999998</v>
          </cell>
          <cell r="L146">
            <v>2.4998999999999998</v>
          </cell>
          <cell r="N146">
            <v>4.9997999999999996</v>
          </cell>
        </row>
        <row r="147">
          <cell r="A147" t="str">
            <v>BIRF 4219</v>
          </cell>
          <cell r="F147">
            <v>3.75</v>
          </cell>
          <cell r="L147">
            <v>3.75</v>
          </cell>
          <cell r="N147">
            <v>7.5</v>
          </cell>
        </row>
        <row r="148">
          <cell r="A148" t="str">
            <v>BIRF 4220</v>
          </cell>
          <cell r="F148">
            <v>1.7499</v>
          </cell>
          <cell r="L148">
            <v>1.7499</v>
          </cell>
          <cell r="N148">
            <v>3.4998</v>
          </cell>
        </row>
        <row r="149">
          <cell r="A149" t="str">
            <v>BIRF 4221</v>
          </cell>
          <cell r="F149">
            <v>5</v>
          </cell>
          <cell r="L149">
            <v>5</v>
          </cell>
          <cell r="N149">
            <v>10</v>
          </cell>
        </row>
        <row r="150">
          <cell r="A150" t="str">
            <v>BIRF 4273</v>
          </cell>
          <cell r="C150">
            <v>1.8156000000000001</v>
          </cell>
          <cell r="I150">
            <v>1.8156000000000001</v>
          </cell>
          <cell r="N150">
            <v>3.6312000000000002</v>
          </cell>
        </row>
        <row r="151">
          <cell r="A151" t="str">
            <v>BIRF 4281</v>
          </cell>
          <cell r="E151">
            <v>0.29851</v>
          </cell>
          <cell r="K151">
            <v>0.29851</v>
          </cell>
          <cell r="N151">
            <v>0.59702</v>
          </cell>
        </row>
        <row r="152">
          <cell r="A152" t="str">
            <v>BIRF 4282</v>
          </cell>
          <cell r="D152">
            <v>1.3681000000000001</v>
          </cell>
          <cell r="J152">
            <v>1.3681000000000001</v>
          </cell>
          <cell r="N152">
            <v>2.7362000000000002</v>
          </cell>
        </row>
        <row r="153">
          <cell r="A153" t="str">
            <v>BIRF 4295</v>
          </cell>
          <cell r="F153">
            <v>22.408073509000001</v>
          </cell>
          <cell r="L153">
            <v>22.408073509000001</v>
          </cell>
          <cell r="N153">
            <v>44.816147018000002</v>
          </cell>
        </row>
        <row r="154">
          <cell r="A154" t="str">
            <v>BIRF 4313</v>
          </cell>
          <cell r="F154">
            <v>5.9256000000000002</v>
          </cell>
          <cell r="L154">
            <v>5.9256000000000002</v>
          </cell>
          <cell r="N154">
            <v>11.8512</v>
          </cell>
        </row>
        <row r="155">
          <cell r="A155" t="str">
            <v>BIRF 4314</v>
          </cell>
          <cell r="F155">
            <v>0.17299999999999999</v>
          </cell>
          <cell r="L155">
            <v>0.17299999999999999</v>
          </cell>
          <cell r="N155">
            <v>0.34599999999999997</v>
          </cell>
        </row>
        <row r="156">
          <cell r="A156" t="str">
            <v>BIRF 4366</v>
          </cell>
          <cell r="C156">
            <v>14.2</v>
          </cell>
          <cell r="I156">
            <v>14.2</v>
          </cell>
          <cell r="N156">
            <v>28.4</v>
          </cell>
        </row>
        <row r="157">
          <cell r="A157" t="str">
            <v>BIRF 4398</v>
          </cell>
          <cell r="E157">
            <v>3.9281000000000001</v>
          </cell>
          <cell r="K157">
            <v>4.0415000000000001</v>
          </cell>
          <cell r="N157">
            <v>7.9695999999999998</v>
          </cell>
        </row>
        <row r="158">
          <cell r="A158" t="str">
            <v>BIRF 4423</v>
          </cell>
          <cell r="D158">
            <v>0.76797614099999989</v>
          </cell>
          <cell r="J158">
            <v>0.76797614099999989</v>
          </cell>
          <cell r="N158">
            <v>1.5359522819999998</v>
          </cell>
        </row>
        <row r="159">
          <cell r="A159" t="str">
            <v>BIRF 4454</v>
          </cell>
          <cell r="C159">
            <v>0.104156095</v>
          </cell>
          <cell r="I159">
            <v>0.104156095</v>
          </cell>
          <cell r="N159">
            <v>0.20831219000000001</v>
          </cell>
        </row>
        <row r="160">
          <cell r="A160" t="str">
            <v>BIRF 4459</v>
          </cell>
          <cell r="E160">
            <v>0.5</v>
          </cell>
          <cell r="K160">
            <v>0.5</v>
          </cell>
          <cell r="N160">
            <v>1</v>
          </cell>
        </row>
        <row r="161">
          <cell r="A161" t="str">
            <v>BIRF 4472</v>
          </cell>
          <cell r="G161">
            <v>2.0500000000000002E-3</v>
          </cell>
          <cell r="M161">
            <v>2.0999999999999999E-3</v>
          </cell>
          <cell r="N161">
            <v>4.15E-3</v>
          </cell>
        </row>
        <row r="162">
          <cell r="A162" t="str">
            <v>BIRF 4484</v>
          </cell>
          <cell r="B162">
            <v>0.74601917600000001</v>
          </cell>
          <cell r="H162">
            <v>0.74601917600000001</v>
          </cell>
          <cell r="N162">
            <v>1.492038352</v>
          </cell>
        </row>
        <row r="163">
          <cell r="A163" t="str">
            <v>BIRF 4516</v>
          </cell>
          <cell r="C163">
            <v>2.625</v>
          </cell>
          <cell r="I163">
            <v>2.625</v>
          </cell>
          <cell r="N163">
            <v>5.25</v>
          </cell>
        </row>
        <row r="164">
          <cell r="A164" t="str">
            <v>BIRF 4578</v>
          </cell>
          <cell r="E164">
            <v>2.2210000000000001</v>
          </cell>
          <cell r="K164">
            <v>2.2210000000000001</v>
          </cell>
          <cell r="N164">
            <v>4.4420000000000002</v>
          </cell>
        </row>
        <row r="165">
          <cell r="A165" t="str">
            <v>BIRF 4580</v>
          </cell>
          <cell r="G165">
            <v>0.23326956299999999</v>
          </cell>
          <cell r="M165">
            <v>0.23326956299999999</v>
          </cell>
          <cell r="N165">
            <v>0.46653912599999997</v>
          </cell>
        </row>
        <row r="166">
          <cell r="A166" t="str">
            <v>BIRF 4585</v>
          </cell>
          <cell r="E166">
            <v>11.399900000000001</v>
          </cell>
          <cell r="K166">
            <v>11.399900000000001</v>
          </cell>
          <cell r="N166">
            <v>22.799800000000001</v>
          </cell>
        </row>
        <row r="167">
          <cell r="A167" t="str">
            <v>BIRF 4586</v>
          </cell>
          <cell r="E167">
            <v>2.4466602499999999</v>
          </cell>
          <cell r="K167">
            <v>2.4466602499999999</v>
          </cell>
          <cell r="N167">
            <v>4.8933204999999997</v>
          </cell>
        </row>
        <row r="168">
          <cell r="A168" t="str">
            <v>BIRF 4634</v>
          </cell>
          <cell r="D168">
            <v>10.164899999999999</v>
          </cell>
          <cell r="J168">
            <v>10.164899999999999</v>
          </cell>
          <cell r="N168">
            <v>20.329799999999999</v>
          </cell>
        </row>
        <row r="169">
          <cell r="A169" t="str">
            <v>BIRF 4640</v>
          </cell>
          <cell r="E169">
            <v>0.22575888099999999</v>
          </cell>
          <cell r="K169">
            <v>0.22575888099999999</v>
          </cell>
          <cell r="N169">
            <v>0.45151776199999999</v>
          </cell>
        </row>
        <row r="170">
          <cell r="A170" t="str">
            <v>BIRF 7075</v>
          </cell>
          <cell r="C170">
            <v>15.2</v>
          </cell>
          <cell r="I170">
            <v>15.2</v>
          </cell>
          <cell r="N170">
            <v>30.4</v>
          </cell>
        </row>
        <row r="171">
          <cell r="A171" t="str">
            <v>BIRF 7157</v>
          </cell>
          <cell r="E171">
            <v>26.22</v>
          </cell>
          <cell r="K171">
            <v>27.18</v>
          </cell>
          <cell r="N171">
            <v>53.4</v>
          </cell>
        </row>
        <row r="172">
          <cell r="A172" t="str">
            <v>BIRF 7171</v>
          </cell>
          <cell r="C172">
            <v>16.149999999999999</v>
          </cell>
          <cell r="I172">
            <v>16.7</v>
          </cell>
          <cell r="N172">
            <v>32.85</v>
          </cell>
        </row>
        <row r="173">
          <cell r="A173" t="str">
            <v>BIRF 7199</v>
          </cell>
          <cell r="E173">
            <v>18.72</v>
          </cell>
          <cell r="K173">
            <v>19.38</v>
          </cell>
          <cell r="N173">
            <v>38.1</v>
          </cell>
        </row>
        <row r="174">
          <cell r="A174" t="str">
            <v>BIRF 7242</v>
          </cell>
          <cell r="G174">
            <v>0</v>
          </cell>
          <cell r="M174">
            <v>0</v>
          </cell>
          <cell r="N174">
            <v>0</v>
          </cell>
        </row>
        <row r="175">
          <cell r="A175" t="str">
            <v>BIRF 7268</v>
          </cell>
          <cell r="E175">
            <v>0</v>
          </cell>
          <cell r="K175">
            <v>0</v>
          </cell>
          <cell r="N175">
            <v>0</v>
          </cell>
        </row>
        <row r="176">
          <cell r="A176" t="str">
            <v>BIRF 7295</v>
          </cell>
          <cell r="C176">
            <v>0</v>
          </cell>
          <cell r="I176">
            <v>1.87701512</v>
          </cell>
          <cell r="N176">
            <v>1.87701512</v>
          </cell>
        </row>
        <row r="177">
          <cell r="A177" t="str">
            <v>BIRF 7301</v>
          </cell>
          <cell r="E177">
            <v>0</v>
          </cell>
          <cell r="K177">
            <v>0</v>
          </cell>
          <cell r="N177">
            <v>0</v>
          </cell>
        </row>
        <row r="178">
          <cell r="A178" t="str">
            <v>BIRF 7369</v>
          </cell>
          <cell r="D178">
            <v>0</v>
          </cell>
          <cell r="J178">
            <v>0</v>
          </cell>
          <cell r="N178">
            <v>0</v>
          </cell>
        </row>
        <row r="179">
          <cell r="A179" t="str">
            <v>BODEN 15 USD</v>
          </cell>
          <cell r="E179">
            <v>0</v>
          </cell>
          <cell r="K179">
            <v>0</v>
          </cell>
          <cell r="N179">
            <v>0</v>
          </cell>
        </row>
        <row r="180">
          <cell r="A180" t="str">
            <v>BODEN 2012 - II</v>
          </cell>
          <cell r="C180">
            <v>0</v>
          </cell>
          <cell r="I180">
            <v>61.307733169999999</v>
          </cell>
          <cell r="N180">
            <v>61.307733169999999</v>
          </cell>
        </row>
        <row r="181">
          <cell r="A181" t="str">
            <v>BODEN 2014 ($+CER)</v>
          </cell>
          <cell r="D181">
            <v>0</v>
          </cell>
          <cell r="J181">
            <v>0</v>
          </cell>
          <cell r="N181">
            <v>0</v>
          </cell>
        </row>
        <row r="182">
          <cell r="A182" t="str">
            <v>BOGAR</v>
          </cell>
          <cell r="B182">
            <v>47.15292868190695</v>
          </cell>
          <cell r="C182">
            <v>47.15292868190695</v>
          </cell>
          <cell r="D182">
            <v>47.15292868190695</v>
          </cell>
          <cell r="E182">
            <v>47.15292868190695</v>
          </cell>
          <cell r="F182">
            <v>47.15292868190695</v>
          </cell>
          <cell r="G182">
            <v>47.15292868190695</v>
          </cell>
          <cell r="H182">
            <v>47.15292868190695</v>
          </cell>
          <cell r="I182">
            <v>47.15292868190695</v>
          </cell>
          <cell r="J182">
            <v>47.15292868190695</v>
          </cell>
          <cell r="K182">
            <v>47.15292868190695</v>
          </cell>
          <cell r="L182">
            <v>47.15292868190695</v>
          </cell>
          <cell r="M182">
            <v>47.15292868190695</v>
          </cell>
          <cell r="N182">
            <v>565.83514418288325</v>
          </cell>
        </row>
        <row r="183">
          <cell r="A183" t="str">
            <v>BOGAR 2020</v>
          </cell>
          <cell r="B183">
            <v>2.535922745964736</v>
          </cell>
          <cell r="C183">
            <v>2.535922745964736</v>
          </cell>
          <cell r="D183">
            <v>2.535922745964736</v>
          </cell>
          <cell r="E183">
            <v>2.535922745964736</v>
          </cell>
          <cell r="F183">
            <v>2.535922745964736</v>
          </cell>
          <cell r="G183">
            <v>2.535922745964736</v>
          </cell>
          <cell r="H183">
            <v>2.535922745964736</v>
          </cell>
          <cell r="I183">
            <v>2.535922745964736</v>
          </cell>
          <cell r="J183">
            <v>2.535922745964736</v>
          </cell>
          <cell r="K183">
            <v>2.535922745964736</v>
          </cell>
          <cell r="L183">
            <v>2.535922745964736</v>
          </cell>
          <cell r="M183">
            <v>2.535922745964736</v>
          </cell>
          <cell r="N183">
            <v>30.431072951576834</v>
          </cell>
        </row>
        <row r="184">
          <cell r="A184" t="str">
            <v>Bonar V</v>
          </cell>
          <cell r="D184">
            <v>0</v>
          </cell>
          <cell r="J184">
            <v>0</v>
          </cell>
          <cell r="N184">
            <v>0</v>
          </cell>
        </row>
        <row r="185">
          <cell r="A185" t="str">
            <v>Bonar VII</v>
          </cell>
          <cell r="D185">
            <v>0</v>
          </cell>
          <cell r="J185">
            <v>0</v>
          </cell>
          <cell r="N185">
            <v>0</v>
          </cell>
        </row>
        <row r="186">
          <cell r="A186" t="str">
            <v>Bono 2013 $</v>
          </cell>
          <cell r="E186">
            <v>1.78145918814433</v>
          </cell>
          <cell r="K186">
            <v>1.78145918814433</v>
          </cell>
          <cell r="N186">
            <v>3.56291837628866</v>
          </cell>
        </row>
        <row r="187">
          <cell r="A187" t="str">
            <v>BONOS/PROVSJ</v>
          </cell>
          <cell r="G187">
            <v>0</v>
          </cell>
          <cell r="M187">
            <v>7.9058713875220388</v>
          </cell>
          <cell r="N187">
            <v>7.9058713875220388</v>
          </cell>
        </row>
        <row r="188">
          <cell r="A188" t="str">
            <v>CAF I</v>
          </cell>
          <cell r="F188">
            <v>4.4458145409999998</v>
          </cell>
          <cell r="L188">
            <v>4.4458145409999998</v>
          </cell>
          <cell r="N188">
            <v>8.8916290819999997</v>
          </cell>
        </row>
        <row r="189">
          <cell r="A189" t="str">
            <v>CAF II</v>
          </cell>
          <cell r="G189">
            <v>0.28197888799999998</v>
          </cell>
          <cell r="M189">
            <v>0.28197888799999998</v>
          </cell>
          <cell r="N189">
            <v>0.56395777599999997</v>
          </cell>
        </row>
        <row r="190">
          <cell r="A190" t="str">
            <v>CITILA/RELEXT</v>
          </cell>
          <cell r="B190">
            <v>4.3193800000000003E-3</v>
          </cell>
          <cell r="C190">
            <v>4.3446700000000001E-3</v>
          </cell>
          <cell r="D190">
            <v>5.1084899999999994E-3</v>
          </cell>
          <cell r="E190">
            <v>4.4000200000000001E-3</v>
          </cell>
          <cell r="F190">
            <v>4.6701199999999998E-3</v>
          </cell>
          <cell r="G190">
            <v>4.4531300000000005E-3</v>
          </cell>
          <cell r="H190">
            <v>4.7218199999999998E-3</v>
          </cell>
          <cell r="I190">
            <v>4.5068599999999997E-3</v>
          </cell>
          <cell r="J190">
            <v>4.53325E-3</v>
          </cell>
          <cell r="K190">
            <v>4.7997999999999999E-3</v>
          </cell>
          <cell r="L190">
            <v>4.5878999999999998E-3</v>
          </cell>
          <cell r="M190">
            <v>4.8529999999999997E-3</v>
          </cell>
          <cell r="N190">
            <v>5.5298440000000004E-2</v>
          </cell>
        </row>
        <row r="191">
          <cell r="A191" t="str">
            <v>DISC $+CER</v>
          </cell>
          <cell r="G191">
            <v>0</v>
          </cell>
          <cell r="M191">
            <v>0</v>
          </cell>
          <cell r="N191">
            <v>0</v>
          </cell>
        </row>
        <row r="192">
          <cell r="A192" t="str">
            <v>DISC EUR</v>
          </cell>
          <cell r="G192">
            <v>0</v>
          </cell>
          <cell r="M192">
            <v>0</v>
          </cell>
          <cell r="N192">
            <v>0</v>
          </cell>
        </row>
        <row r="193">
          <cell r="A193" t="str">
            <v>DISC JPY</v>
          </cell>
          <cell r="G193">
            <v>0</v>
          </cell>
          <cell r="M193">
            <v>0</v>
          </cell>
          <cell r="N193">
            <v>0</v>
          </cell>
        </row>
        <row r="194">
          <cell r="A194" t="str">
            <v>DISC USD</v>
          </cell>
          <cell r="G194">
            <v>0</v>
          </cell>
          <cell r="M194">
            <v>0</v>
          </cell>
          <cell r="N194">
            <v>0</v>
          </cell>
        </row>
        <row r="195">
          <cell r="A195" t="str">
            <v>DISD</v>
          </cell>
          <cell r="F195">
            <v>0</v>
          </cell>
          <cell r="L195">
            <v>0</v>
          </cell>
          <cell r="N195">
            <v>0</v>
          </cell>
        </row>
        <row r="196">
          <cell r="A196" t="str">
            <v>DISDDM</v>
          </cell>
          <cell r="F196">
            <v>0</v>
          </cell>
          <cell r="L196">
            <v>0</v>
          </cell>
          <cell r="N196">
            <v>0</v>
          </cell>
        </row>
        <row r="197">
          <cell r="A197" t="str">
            <v>EIB/VIALIDAD</v>
          </cell>
          <cell r="G197">
            <v>1.5909326699999999</v>
          </cell>
          <cell r="M197">
            <v>1.6436310299999999</v>
          </cell>
          <cell r="N197">
            <v>3.2345636999999998</v>
          </cell>
        </row>
        <row r="198">
          <cell r="A198" t="str">
            <v>EL/DEM-44</v>
          </cell>
          <cell r="F198">
            <v>0</v>
          </cell>
          <cell r="N198">
            <v>0</v>
          </cell>
        </row>
        <row r="199">
          <cell r="A199" t="str">
            <v>EL/DEM-52</v>
          </cell>
          <cell r="J199">
            <v>0</v>
          </cell>
          <cell r="N199">
            <v>0</v>
          </cell>
        </row>
        <row r="200">
          <cell r="A200" t="str">
            <v>EL/DEM-55</v>
          </cell>
          <cell r="L200">
            <v>0</v>
          </cell>
          <cell r="N200">
            <v>0</v>
          </cell>
        </row>
        <row r="201">
          <cell r="A201" t="str">
            <v>EL/DEM-72</v>
          </cell>
          <cell r="K201">
            <v>204.52971956632007</v>
          </cell>
          <cell r="N201">
            <v>204.52971956632007</v>
          </cell>
        </row>
        <row r="202">
          <cell r="A202" t="str">
            <v>EL/DEM-82</v>
          </cell>
          <cell r="H202">
            <v>0</v>
          </cell>
          <cell r="N202">
            <v>0</v>
          </cell>
        </row>
        <row r="203">
          <cell r="A203" t="str">
            <v>EL/EUR-85</v>
          </cell>
          <cell r="H203">
            <v>0</v>
          </cell>
          <cell r="N203">
            <v>0</v>
          </cell>
        </row>
        <row r="204">
          <cell r="A204" t="str">
            <v>EL/EUR-95</v>
          </cell>
          <cell r="F204">
            <v>347.13669794572661</v>
          </cell>
          <cell r="N204">
            <v>347.13669794572661</v>
          </cell>
        </row>
        <row r="205">
          <cell r="A205" t="str">
            <v>EL/ITL-77</v>
          </cell>
          <cell r="K205">
            <v>211.12451540705047</v>
          </cell>
          <cell r="N205">
            <v>211.12451540705047</v>
          </cell>
        </row>
        <row r="206">
          <cell r="A206" t="str">
            <v>EL/JPY-99</v>
          </cell>
          <cell r="I206">
            <v>21.499915354663958</v>
          </cell>
          <cell r="N206">
            <v>21.499915354663958</v>
          </cell>
        </row>
        <row r="207">
          <cell r="A207" t="str">
            <v>EL/USD-89</v>
          </cell>
          <cell r="D207">
            <v>0.54615119999999995</v>
          </cell>
          <cell r="J207">
            <v>0.54615119999999995</v>
          </cell>
          <cell r="N207">
            <v>1.0923023999999999</v>
          </cell>
        </row>
        <row r="208">
          <cell r="A208" t="str">
            <v>FERRO</v>
          </cell>
          <cell r="E208">
            <v>0</v>
          </cell>
          <cell r="K208">
            <v>0</v>
          </cell>
          <cell r="N208">
            <v>0</v>
          </cell>
        </row>
        <row r="209">
          <cell r="A209" t="str">
            <v>FIDA 417</v>
          </cell>
          <cell r="G209">
            <v>0.35824936411617703</v>
          </cell>
          <cell r="M209">
            <v>0.35824936411617703</v>
          </cell>
          <cell r="N209">
            <v>0.71649872823235405</v>
          </cell>
        </row>
        <row r="210">
          <cell r="A210" t="str">
            <v>FIDA 514</v>
          </cell>
          <cell r="G210">
            <v>3.3174744869649365E-2</v>
          </cell>
          <cell r="M210">
            <v>3.3174744869649365E-2</v>
          </cell>
          <cell r="N210">
            <v>6.6349489739298731E-2</v>
          </cell>
        </row>
        <row r="211">
          <cell r="A211" t="str">
            <v>FKUW/PROVSF</v>
          </cell>
          <cell r="G211">
            <v>1.130084785615491</v>
          </cell>
          <cell r="M211">
            <v>1.130084785615491</v>
          </cell>
          <cell r="N211">
            <v>2.2601695712309819</v>
          </cell>
        </row>
        <row r="212">
          <cell r="A212" t="str">
            <v>FON/TESORO</v>
          </cell>
          <cell r="B212">
            <v>0.18675934278350514</v>
          </cell>
          <cell r="C212">
            <v>1.0985276771907218</v>
          </cell>
          <cell r="D212">
            <v>0.49762112435567013</v>
          </cell>
          <cell r="E212">
            <v>0.78904071520618557</v>
          </cell>
          <cell r="F212">
            <v>0.76910542203608256</v>
          </cell>
          <cell r="G212">
            <v>0.78255174935567018</v>
          </cell>
          <cell r="H212">
            <v>0.18675932667525771</v>
          </cell>
          <cell r="I212">
            <v>1.0985276804123711</v>
          </cell>
          <cell r="J212">
            <v>0.49762111791237112</v>
          </cell>
          <cell r="K212">
            <v>0.75661388530927831</v>
          </cell>
          <cell r="L212">
            <v>0.15041426868556701</v>
          </cell>
          <cell r="M212">
            <v>0.69214784471649482</v>
          </cell>
          <cell r="N212">
            <v>7.5056901546391739</v>
          </cell>
        </row>
        <row r="213">
          <cell r="A213" t="str">
            <v>FONP 06/94</v>
          </cell>
          <cell r="D213">
            <v>1.7153564350000001</v>
          </cell>
          <cell r="J213">
            <v>1.7153564350000001</v>
          </cell>
          <cell r="N213">
            <v>3.4307128700000002</v>
          </cell>
        </row>
        <row r="214">
          <cell r="A214" t="str">
            <v>FONP 12/02</v>
          </cell>
          <cell r="B214">
            <v>1.9320198E-2</v>
          </cell>
          <cell r="H214">
            <v>1.9320198E-2</v>
          </cell>
          <cell r="N214">
            <v>3.8640396E-2</v>
          </cell>
        </row>
        <row r="215">
          <cell r="A215" t="str">
            <v>FONP 13/03</v>
          </cell>
          <cell r="D215">
            <v>0.74705859499999994</v>
          </cell>
          <cell r="J215">
            <v>0.74705859499999994</v>
          </cell>
          <cell r="N215">
            <v>1.4941171899999999</v>
          </cell>
        </row>
        <row r="216">
          <cell r="A216" t="str">
            <v>FONP 14/04</v>
          </cell>
          <cell r="C216">
            <v>0</v>
          </cell>
          <cell r="I216">
            <v>0.248399429</v>
          </cell>
          <cell r="N216">
            <v>0.248399429</v>
          </cell>
        </row>
        <row r="217">
          <cell r="A217" t="str">
            <v>FUB/RELEXT</v>
          </cell>
          <cell r="B217">
            <v>2.58362E-3</v>
          </cell>
          <cell r="C217">
            <v>2.15249E-3</v>
          </cell>
          <cell r="D217">
            <v>2.8344400000000001E-3</v>
          </cell>
          <cell r="E217">
            <v>2.1840500000000003E-3</v>
          </cell>
          <cell r="F217">
            <v>2.4196300000000003E-3</v>
          </cell>
          <cell r="G217">
            <v>1.7706800000000002E-3</v>
          </cell>
          <cell r="H217">
            <v>2.8870799999999998E-3</v>
          </cell>
          <cell r="I217">
            <v>2.24267E-3</v>
          </cell>
          <cell r="J217">
            <v>2.0370200000000001E-3</v>
          </cell>
          <cell r="K217">
            <v>2.7086199999999997E-3</v>
          </cell>
          <cell r="L217">
            <v>2.2869000000000001E-3</v>
          </cell>
          <cell r="M217">
            <v>2.3013700000000001E-3</v>
          </cell>
          <cell r="N217">
            <v>2.8408570000000001E-2</v>
          </cell>
        </row>
        <row r="218">
          <cell r="A218" t="str">
            <v>GLO17 PES</v>
          </cell>
          <cell r="B218">
            <v>0</v>
          </cell>
          <cell r="H218">
            <v>0</v>
          </cell>
          <cell r="N218">
            <v>0</v>
          </cell>
        </row>
        <row r="219">
          <cell r="A219" t="str">
            <v>ICE/ASEGSAL</v>
          </cell>
          <cell r="B219">
            <v>0.10730121000000001</v>
          </cell>
          <cell r="H219">
            <v>0.10730121000000001</v>
          </cell>
          <cell r="N219">
            <v>0.21460242000000002</v>
          </cell>
        </row>
        <row r="220">
          <cell r="A220" t="str">
            <v>ICE/BICE</v>
          </cell>
          <cell r="B220">
            <v>0.77098568000000001</v>
          </cell>
          <cell r="H220">
            <v>0.77098568000000001</v>
          </cell>
          <cell r="N220">
            <v>1.54197136</v>
          </cell>
        </row>
        <row r="221">
          <cell r="A221" t="str">
            <v>ICE/CORTE</v>
          </cell>
          <cell r="E221">
            <v>9.3219579999999996E-2</v>
          </cell>
          <cell r="K221">
            <v>9.3219579999999996E-2</v>
          </cell>
          <cell r="N221">
            <v>0.18643915999999999</v>
          </cell>
        </row>
        <row r="222">
          <cell r="A222" t="str">
            <v>ICE/DEFENSA</v>
          </cell>
          <cell r="B222">
            <v>0.72804878000000006</v>
          </cell>
          <cell r="H222">
            <v>0.72804878000000006</v>
          </cell>
          <cell r="N222">
            <v>1.4560975600000001</v>
          </cell>
        </row>
        <row r="223">
          <cell r="A223" t="str">
            <v>ICE/EDUCACION</v>
          </cell>
          <cell r="B223">
            <v>0.43121872999999999</v>
          </cell>
          <cell r="H223">
            <v>0.43121872999999999</v>
          </cell>
          <cell r="N223">
            <v>0.86243745999999999</v>
          </cell>
        </row>
        <row r="224">
          <cell r="A224" t="str">
            <v>ICE/JUSTICIA</v>
          </cell>
          <cell r="B224">
            <v>9.8774089999999995E-2</v>
          </cell>
          <cell r="H224">
            <v>9.8774089999999995E-2</v>
          </cell>
          <cell r="N224">
            <v>0.19754817999999999</v>
          </cell>
        </row>
        <row r="225">
          <cell r="A225" t="str">
            <v>ICE/MCBA</v>
          </cell>
          <cell r="G225">
            <v>0.35395259000000001</v>
          </cell>
          <cell r="M225">
            <v>0.35395259000000001</v>
          </cell>
          <cell r="N225">
            <v>0.70790518000000002</v>
          </cell>
        </row>
        <row r="226">
          <cell r="A226" t="str">
            <v>ICE/PREFEC</v>
          </cell>
          <cell r="G226">
            <v>6.6803979999999999E-2</v>
          </cell>
          <cell r="M226">
            <v>6.6803979999999999E-2</v>
          </cell>
          <cell r="N226">
            <v>0.13360796</v>
          </cell>
        </row>
        <row r="227">
          <cell r="A227" t="str">
            <v>ICE/PRES</v>
          </cell>
          <cell r="B227">
            <v>1.5233170000000001E-2</v>
          </cell>
          <cell r="H227">
            <v>1.5233170000000001E-2</v>
          </cell>
          <cell r="N227">
            <v>3.0466340000000001E-2</v>
          </cell>
        </row>
        <row r="228">
          <cell r="A228" t="str">
            <v>ICE/PROVCB</v>
          </cell>
          <cell r="E228">
            <v>0.62365181000000003</v>
          </cell>
          <cell r="K228">
            <v>0.62365181000000003</v>
          </cell>
          <cell r="N228">
            <v>1.2473036200000001</v>
          </cell>
        </row>
        <row r="229">
          <cell r="A229" t="str">
            <v>ICE/SALUD</v>
          </cell>
          <cell r="F229">
            <v>2.34358567</v>
          </cell>
          <cell r="L229">
            <v>2.34358567</v>
          </cell>
          <cell r="N229">
            <v>4.6871713399999999</v>
          </cell>
        </row>
        <row r="230">
          <cell r="A230" t="str">
            <v>ICE/SALUDPBA</v>
          </cell>
          <cell r="B230">
            <v>0.64464681999999995</v>
          </cell>
          <cell r="H230">
            <v>0.64464681999999995</v>
          </cell>
          <cell r="N230">
            <v>1.2892936399999999</v>
          </cell>
        </row>
        <row r="231">
          <cell r="A231" t="str">
            <v>ICE/VIALIDAD</v>
          </cell>
          <cell r="D231">
            <v>0.12129997000000001</v>
          </cell>
          <cell r="J231">
            <v>0.12129997000000001</v>
          </cell>
          <cell r="N231">
            <v>0.24259994000000001</v>
          </cell>
        </row>
        <row r="232">
          <cell r="A232" t="str">
            <v>ICO/CBA</v>
          </cell>
          <cell r="E232">
            <v>2.6418124651280754</v>
          </cell>
          <cell r="K232">
            <v>2.6418124651280754</v>
          </cell>
          <cell r="N232">
            <v>5.2836249302561509</v>
          </cell>
        </row>
        <row r="233">
          <cell r="A233" t="str">
            <v>ICO/SALUD</v>
          </cell>
          <cell r="E233">
            <v>2.6418124778087755</v>
          </cell>
          <cell r="K233">
            <v>2.6418124778087755</v>
          </cell>
          <cell r="N233">
            <v>5.283624955617551</v>
          </cell>
        </row>
        <row r="234">
          <cell r="A234" t="str">
            <v>IRB/RELEXT</v>
          </cell>
          <cell r="D234">
            <v>4.9809409079381185E-3</v>
          </cell>
          <cell r="G234">
            <v>5.0797996449404009E-3</v>
          </cell>
          <cell r="J234">
            <v>5.1806492518387025E-3</v>
          </cell>
          <cell r="M234">
            <v>5.2834897286330217E-3</v>
          </cell>
          <cell r="N234">
            <v>2.0524879533350242E-2</v>
          </cell>
        </row>
        <row r="235">
          <cell r="A235" t="str">
            <v>JBIC/PROV</v>
          </cell>
          <cell r="C235">
            <v>1.3266570763500931</v>
          </cell>
          <cell r="I235">
            <v>1.3266570763500931</v>
          </cell>
          <cell r="N235">
            <v>2.6533141527001862</v>
          </cell>
        </row>
        <row r="236">
          <cell r="A236" t="str">
            <v>JBIC/PROVBA</v>
          </cell>
          <cell r="D236">
            <v>1.0603098019299138</v>
          </cell>
          <cell r="J236">
            <v>1.0603098019299138</v>
          </cell>
          <cell r="N236">
            <v>2.1206196038598275</v>
          </cell>
        </row>
        <row r="237">
          <cell r="A237" t="str">
            <v>JBIC/TESORO</v>
          </cell>
          <cell r="E237">
            <v>7.3086084306754699</v>
          </cell>
          <cell r="K237">
            <v>7.3084476045369904</v>
          </cell>
          <cell r="N237">
            <v>14.61705603521246</v>
          </cell>
        </row>
        <row r="238">
          <cell r="A238" t="str">
            <v>KFW/CONEA</v>
          </cell>
          <cell r="D238">
            <v>10.300839524473751</v>
          </cell>
          <cell r="J238">
            <v>10.300839334263252</v>
          </cell>
          <cell r="N238">
            <v>20.601678858737003</v>
          </cell>
        </row>
        <row r="239">
          <cell r="A239" t="str">
            <v>KFW/INTI</v>
          </cell>
          <cell r="G239">
            <v>0.29975340096373326</v>
          </cell>
          <cell r="M239">
            <v>0.29975340096373326</v>
          </cell>
          <cell r="N239">
            <v>0.59950680192746653</v>
          </cell>
        </row>
        <row r="240">
          <cell r="A240" t="str">
            <v>KFW/YACYRETA</v>
          </cell>
          <cell r="G240">
            <v>0.36000308141009379</v>
          </cell>
          <cell r="L240">
            <v>0.36000308141009379</v>
          </cell>
          <cell r="N240">
            <v>0.72000616282018759</v>
          </cell>
        </row>
        <row r="241">
          <cell r="A241" t="str">
            <v>LETR INTRAN</v>
          </cell>
          <cell r="B241">
            <v>0</v>
          </cell>
          <cell r="H241">
            <v>0</v>
          </cell>
          <cell r="N241">
            <v>0</v>
          </cell>
        </row>
        <row r="242">
          <cell r="A242" t="str">
            <v>MEDIO/BANADE</v>
          </cell>
          <cell r="D242">
            <v>9.4903132132893739E-2</v>
          </cell>
          <cell r="E242">
            <v>2.0069387141770227</v>
          </cell>
          <cell r="J242">
            <v>9.4903220897793558E-2</v>
          </cell>
          <cell r="K242">
            <v>2.0069531701749939</v>
          </cell>
          <cell r="N242">
            <v>4.2036982373827039</v>
          </cell>
        </row>
        <row r="243">
          <cell r="A243" t="str">
            <v>MEDIO/BCRA</v>
          </cell>
          <cell r="D243">
            <v>1.4191061399999998</v>
          </cell>
          <cell r="E243">
            <v>1.4385683600000001</v>
          </cell>
          <cell r="J243">
            <v>1.4191061399999998</v>
          </cell>
          <cell r="K243">
            <v>6.3274589999999992E-2</v>
          </cell>
          <cell r="N243">
            <v>4.3400552299999999</v>
          </cell>
        </row>
        <row r="244">
          <cell r="A244" t="str">
            <v>MEDIO/HIDRONOR</v>
          </cell>
          <cell r="E244">
            <v>6.8695079888409852E-2</v>
          </cell>
          <cell r="K244">
            <v>6.8695079888409852E-2</v>
          </cell>
          <cell r="N244">
            <v>0.1373901597768197</v>
          </cell>
        </row>
        <row r="245">
          <cell r="A245" t="str">
            <v>MEDIO/JUSTICIA</v>
          </cell>
          <cell r="F245">
            <v>5.6662050000000005E-2</v>
          </cell>
          <cell r="L245">
            <v>5.6662050000000005E-2</v>
          </cell>
          <cell r="N245">
            <v>0.11332410000000001</v>
          </cell>
        </row>
        <row r="246">
          <cell r="A246" t="str">
            <v>MEDIO/NASA</v>
          </cell>
          <cell r="F246">
            <v>0.25308641897032719</v>
          </cell>
          <cell r="L246">
            <v>0.25308641897032719</v>
          </cell>
          <cell r="N246">
            <v>0.50617283794065437</v>
          </cell>
        </row>
        <row r="247">
          <cell r="A247" t="str">
            <v>MEDIO/PROVBA</v>
          </cell>
          <cell r="G247">
            <v>0.50009934060360139</v>
          </cell>
          <cell r="M247">
            <v>0.50009934060360139</v>
          </cell>
          <cell r="N247">
            <v>1.0001986812072028</v>
          </cell>
        </row>
        <row r="248">
          <cell r="A248" t="str">
            <v>MEDIO/SALUD</v>
          </cell>
          <cell r="F248">
            <v>0.60626195790007609</v>
          </cell>
          <cell r="L248">
            <v>0.60626195790007609</v>
          </cell>
          <cell r="N248">
            <v>1.2125239158001522</v>
          </cell>
        </row>
        <row r="249">
          <cell r="A249" t="str">
            <v>MEDIO/YACYRETA</v>
          </cell>
          <cell r="B249">
            <v>1.010149068932285</v>
          </cell>
          <cell r="H249">
            <v>1.010149068932285</v>
          </cell>
          <cell r="N249">
            <v>2.0202981378645699</v>
          </cell>
        </row>
        <row r="250">
          <cell r="A250" t="str">
            <v>OCMO</v>
          </cell>
          <cell r="E250">
            <v>2.174437146357016</v>
          </cell>
          <cell r="K250">
            <v>8.2804156458703898E-2</v>
          </cell>
          <cell r="N250">
            <v>2.2572413028157201</v>
          </cell>
        </row>
        <row r="251">
          <cell r="A251" t="str">
            <v>P BG04/06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24.195258296112335</v>
          </cell>
          <cell r="N251">
            <v>24.195258296112335</v>
          </cell>
        </row>
        <row r="252">
          <cell r="A252" t="str">
            <v>P BG05/17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 t="str">
            <v>P BG06/27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 t="str">
            <v>P BG08/19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 t="str">
            <v>P BG09/09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 t="str">
            <v>P BG10/20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P BG11/10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P BG12/15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BG13/30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 t="str">
            <v>P BG14/31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 t="str">
            <v>P BG15/12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 t="str">
            <v>P BG16/08$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P BG17/08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891.90075172235061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891.90075172235061</v>
          </cell>
          <cell r="N263">
            <v>1783.8015034447012</v>
          </cell>
        </row>
        <row r="264">
          <cell r="A264" t="str">
            <v>P BG18/18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 t="str">
            <v>P BG19/31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P BIHD</v>
          </cell>
          <cell r="B266">
            <v>4.3365993102275823E-3</v>
          </cell>
          <cell r="C266">
            <v>4.3365993102275823E-3</v>
          </cell>
          <cell r="D266">
            <v>4.3365993102275823E-3</v>
          </cell>
          <cell r="E266">
            <v>4.3365993102275823E-3</v>
          </cell>
          <cell r="F266">
            <v>4.3365993102275823E-3</v>
          </cell>
          <cell r="G266">
            <v>4.3365993102275823E-3</v>
          </cell>
          <cell r="H266">
            <v>4.3365993102275823E-3</v>
          </cell>
          <cell r="I266">
            <v>4.3365993102275823E-3</v>
          </cell>
          <cell r="J266">
            <v>4.3365993102275823E-3</v>
          </cell>
          <cell r="K266">
            <v>4.3365993102275823E-3</v>
          </cell>
          <cell r="L266">
            <v>4.3365993102275823E-3</v>
          </cell>
          <cell r="M266">
            <v>4.3365993102275823E-3</v>
          </cell>
          <cell r="N266">
            <v>5.2039191722730992E-2</v>
          </cell>
        </row>
        <row r="267">
          <cell r="A267" t="str">
            <v>P BP04/E435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1.976935696138725</v>
          </cell>
          <cell r="N267">
            <v>1.976935696138725</v>
          </cell>
        </row>
        <row r="268">
          <cell r="A268" t="str">
            <v>P BP06/B450 (Radar III)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31.937580601250435</v>
          </cell>
          <cell r="N268">
            <v>31.937580601250435</v>
          </cell>
        </row>
        <row r="269">
          <cell r="A269" t="str">
            <v>P BP06/B450 (Radar IV)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15.249258839418079</v>
          </cell>
          <cell r="N269">
            <v>15.249258839418079</v>
          </cell>
        </row>
        <row r="270">
          <cell r="A270" t="str">
            <v>P BP06/E580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921.81838616793505</v>
          </cell>
          <cell r="N270">
            <v>921.81838616793505</v>
          </cell>
        </row>
        <row r="271">
          <cell r="A271" t="str">
            <v>P BP07/B450 (Celtic I)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P BP07/B450 (Celtic II)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P BT06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296.47328934240983</v>
          </cell>
          <cell r="N273">
            <v>296.47328934240983</v>
          </cell>
        </row>
        <row r="274">
          <cell r="A274" t="str">
            <v>P BT2006</v>
          </cell>
          <cell r="B274">
            <v>0</v>
          </cell>
          <cell r="C274">
            <v>57.44724129432786</v>
          </cell>
          <cell r="N274">
            <v>57.44724129432786</v>
          </cell>
        </row>
        <row r="275">
          <cell r="A275" t="str">
            <v>P BT27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 t="str">
            <v>P DC$</v>
          </cell>
          <cell r="B276">
            <v>0.31753871456185567</v>
          </cell>
          <cell r="C276">
            <v>0.31753871456185567</v>
          </cell>
          <cell r="D276">
            <v>0.31753871456185567</v>
          </cell>
          <cell r="E276">
            <v>0.31753871456185567</v>
          </cell>
          <cell r="F276">
            <v>0.31753871456185567</v>
          </cell>
          <cell r="G276">
            <v>0.31753871456185567</v>
          </cell>
          <cell r="H276">
            <v>0.31753871456185567</v>
          </cell>
          <cell r="I276">
            <v>0.31753871456185567</v>
          </cell>
          <cell r="J276">
            <v>0.31753871456185567</v>
          </cell>
          <cell r="K276">
            <v>0.31753871456185567</v>
          </cell>
          <cell r="L276">
            <v>0.31753871456185567</v>
          </cell>
          <cell r="M276">
            <v>0.31753871456185567</v>
          </cell>
          <cell r="N276">
            <v>3.810464574742269</v>
          </cell>
        </row>
        <row r="277">
          <cell r="A277" t="str">
            <v>P EL/ARP-61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 t="str">
            <v>P PRE6</v>
          </cell>
          <cell r="B278">
            <v>0</v>
          </cell>
          <cell r="C278">
            <v>0.61750539976960028</v>
          </cell>
          <cell r="D278">
            <v>0.61750539976960028</v>
          </cell>
          <cell r="E278">
            <v>0.61750539976960028</v>
          </cell>
          <cell r="F278">
            <v>0.61750539976960028</v>
          </cell>
          <cell r="G278">
            <v>0.61750539976960028</v>
          </cell>
          <cell r="H278">
            <v>0.61750539976960028</v>
          </cell>
          <cell r="I278">
            <v>0.61750539976960028</v>
          </cell>
          <cell r="J278">
            <v>0.61750539976960028</v>
          </cell>
          <cell r="K278">
            <v>0.61750539976960028</v>
          </cell>
          <cell r="L278">
            <v>0.61750539976960028</v>
          </cell>
          <cell r="M278">
            <v>0.61750539976960028</v>
          </cell>
          <cell r="N278">
            <v>6.7925593974656016</v>
          </cell>
        </row>
        <row r="279">
          <cell r="A279" t="str">
            <v>P PRO1</v>
          </cell>
          <cell r="B279">
            <v>1.77671</v>
          </cell>
          <cell r="C279">
            <v>1.77671</v>
          </cell>
          <cell r="D279">
            <v>1.77671</v>
          </cell>
          <cell r="E279">
            <v>1.77671</v>
          </cell>
          <cell r="F279">
            <v>1.77671</v>
          </cell>
          <cell r="G279">
            <v>1.77671</v>
          </cell>
          <cell r="H279">
            <v>1.77671</v>
          </cell>
          <cell r="I279">
            <v>1.77671</v>
          </cell>
          <cell r="J279">
            <v>1.77671</v>
          </cell>
          <cell r="K279">
            <v>1.77671</v>
          </cell>
          <cell r="L279">
            <v>1.77671</v>
          </cell>
          <cell r="M279">
            <v>1.77671</v>
          </cell>
          <cell r="N279">
            <v>21.320520000000002</v>
          </cell>
        </row>
        <row r="280">
          <cell r="A280" t="str">
            <v>P PRO10</v>
          </cell>
          <cell r="B280">
            <v>0.7290109422015415</v>
          </cell>
          <cell r="C280">
            <v>0</v>
          </cell>
          <cell r="D280">
            <v>0</v>
          </cell>
          <cell r="E280">
            <v>0.7290109422015415</v>
          </cell>
          <cell r="F280">
            <v>0</v>
          </cell>
          <cell r="G280">
            <v>0</v>
          </cell>
          <cell r="H280">
            <v>0.7290109422015415</v>
          </cell>
          <cell r="I280">
            <v>0</v>
          </cell>
          <cell r="J280">
            <v>0</v>
          </cell>
          <cell r="K280">
            <v>0.7290109422015415</v>
          </cell>
          <cell r="L280">
            <v>0</v>
          </cell>
          <cell r="M280">
            <v>0</v>
          </cell>
          <cell r="N280">
            <v>2.916043768806166</v>
          </cell>
        </row>
        <row r="281">
          <cell r="A281" t="str">
            <v>P PRO2</v>
          </cell>
          <cell r="B281">
            <v>1.5071813452345431</v>
          </cell>
          <cell r="C281">
            <v>1.5071813452345431</v>
          </cell>
          <cell r="D281">
            <v>1.5071813452345431</v>
          </cell>
          <cell r="E281">
            <v>1.5071813452345431</v>
          </cell>
          <cell r="F281">
            <v>1.5071813452345431</v>
          </cell>
          <cell r="G281">
            <v>1.5071813452345431</v>
          </cell>
          <cell r="H281">
            <v>1.5071813452345431</v>
          </cell>
          <cell r="I281">
            <v>1.5071813452345431</v>
          </cell>
          <cell r="J281">
            <v>1.5071813452345431</v>
          </cell>
          <cell r="K281">
            <v>1.5071813452345431</v>
          </cell>
          <cell r="L281">
            <v>1.5071813452345431</v>
          </cell>
          <cell r="M281">
            <v>1.5071813452345431</v>
          </cell>
          <cell r="N281">
            <v>18.086176142814512</v>
          </cell>
        </row>
        <row r="282">
          <cell r="A282" t="str">
            <v>P PRO3</v>
          </cell>
          <cell r="B282">
            <v>4.2097036082474225E-3</v>
          </cell>
          <cell r="C282">
            <v>4.2097036082474225E-3</v>
          </cell>
          <cell r="D282">
            <v>4.2097036082474225E-3</v>
          </cell>
          <cell r="E282">
            <v>4.2097036082474225E-3</v>
          </cell>
          <cell r="F282">
            <v>4.2097036082474225E-3</v>
          </cell>
          <cell r="G282">
            <v>4.2097036082474225E-3</v>
          </cell>
          <cell r="H282">
            <v>4.2097036082474225E-3</v>
          </cell>
          <cell r="I282">
            <v>4.2097036082474225E-3</v>
          </cell>
          <cell r="J282">
            <v>4.2097036082474225E-3</v>
          </cell>
          <cell r="K282">
            <v>4.2097036082474225E-3</v>
          </cell>
          <cell r="L282">
            <v>4.2097036082474225E-3</v>
          </cell>
          <cell r="M282">
            <v>4.2097036082474225E-3</v>
          </cell>
          <cell r="N282">
            <v>5.0516443298969059E-2</v>
          </cell>
        </row>
        <row r="283">
          <cell r="A283" t="str">
            <v>P PRO4</v>
          </cell>
          <cell r="B283">
            <v>2.4702571910736171</v>
          </cell>
          <cell r="C283">
            <v>2.4702571910736171</v>
          </cell>
          <cell r="D283">
            <v>2.4702571910736171</v>
          </cell>
          <cell r="E283">
            <v>2.4702571910736171</v>
          </cell>
          <cell r="F283">
            <v>2.4702571910736171</v>
          </cell>
          <cell r="G283">
            <v>2.4702571910736171</v>
          </cell>
          <cell r="H283">
            <v>2.470635263515176</v>
          </cell>
          <cell r="I283">
            <v>2.4702571910736171</v>
          </cell>
          <cell r="J283">
            <v>2.4702571910736171</v>
          </cell>
          <cell r="K283">
            <v>2.4702571910736171</v>
          </cell>
          <cell r="L283">
            <v>2.4702571910736171</v>
          </cell>
          <cell r="M283">
            <v>2.4702571910736171</v>
          </cell>
          <cell r="N283">
            <v>29.643464365324967</v>
          </cell>
        </row>
        <row r="284">
          <cell r="A284" t="str">
            <v>P PRO5</v>
          </cell>
          <cell r="B284">
            <v>2.1713535083762885</v>
          </cell>
          <cell r="C284">
            <v>0</v>
          </cell>
          <cell r="D284">
            <v>0</v>
          </cell>
          <cell r="E284">
            <v>2.1713535083762885</v>
          </cell>
          <cell r="F284">
            <v>0</v>
          </cell>
          <cell r="G284">
            <v>0</v>
          </cell>
          <cell r="H284">
            <v>2.1713535083762885</v>
          </cell>
          <cell r="I284">
            <v>0</v>
          </cell>
          <cell r="J284">
            <v>0</v>
          </cell>
          <cell r="K284">
            <v>2.1713535083762885</v>
          </cell>
          <cell r="L284">
            <v>0</v>
          </cell>
          <cell r="M284">
            <v>0</v>
          </cell>
          <cell r="N284">
            <v>8.685414033505154</v>
          </cell>
        </row>
        <row r="285">
          <cell r="A285" t="str">
            <v>P PRO6</v>
          </cell>
          <cell r="B285">
            <v>11.561477650161031</v>
          </cell>
          <cell r="C285">
            <v>0</v>
          </cell>
          <cell r="D285">
            <v>0</v>
          </cell>
          <cell r="E285">
            <v>11.561477650161031</v>
          </cell>
          <cell r="F285">
            <v>0</v>
          </cell>
          <cell r="G285">
            <v>0</v>
          </cell>
          <cell r="H285">
            <v>11.561477650161031</v>
          </cell>
          <cell r="I285">
            <v>0</v>
          </cell>
          <cell r="J285">
            <v>0</v>
          </cell>
          <cell r="K285">
            <v>11.561477650161031</v>
          </cell>
          <cell r="L285">
            <v>0</v>
          </cell>
          <cell r="M285">
            <v>0</v>
          </cell>
          <cell r="N285">
            <v>46.245910600644123</v>
          </cell>
        </row>
        <row r="286">
          <cell r="A286" t="str">
            <v>P PRO7</v>
          </cell>
          <cell r="B286">
            <v>0</v>
          </cell>
          <cell r="C286">
            <v>6.7913047680412363E-3</v>
          </cell>
          <cell r="D286">
            <v>6.7913047680412363E-3</v>
          </cell>
          <cell r="E286">
            <v>6.7913047680412363E-3</v>
          </cell>
          <cell r="F286">
            <v>6.7913047680412363E-3</v>
          </cell>
          <cell r="G286">
            <v>6.7913047680412363E-3</v>
          </cell>
          <cell r="H286">
            <v>6.7913047680412363E-3</v>
          </cell>
          <cell r="I286">
            <v>6.7913047680412363E-3</v>
          </cell>
          <cell r="J286">
            <v>6.7913047680412363E-3</v>
          </cell>
          <cell r="K286">
            <v>6.7913047680412363E-3</v>
          </cell>
          <cell r="L286">
            <v>6.7913047680412363E-3</v>
          </cell>
          <cell r="M286">
            <v>6.7913047680412363E-3</v>
          </cell>
          <cell r="N286">
            <v>7.4704352448453623E-2</v>
          </cell>
        </row>
        <row r="287">
          <cell r="A287" t="str">
            <v>P PRO8</v>
          </cell>
          <cell r="B287">
            <v>0</v>
          </cell>
          <cell r="C287">
            <v>4.0623760769520664E-2</v>
          </cell>
          <cell r="D287">
            <v>4.0623760769520664E-2</v>
          </cell>
          <cell r="E287">
            <v>4.0623760769520664E-2</v>
          </cell>
          <cell r="F287">
            <v>4.0623760769520664E-2</v>
          </cell>
          <cell r="G287">
            <v>4.0623760769520664E-2</v>
          </cell>
          <cell r="H287">
            <v>4.0623760769520664E-2</v>
          </cell>
          <cell r="I287">
            <v>4.0623760769520664E-2</v>
          </cell>
          <cell r="J287">
            <v>4.0623760769520664E-2</v>
          </cell>
          <cell r="K287">
            <v>4.0623760769520664E-2</v>
          </cell>
          <cell r="L287">
            <v>4.0623760769520664E-2</v>
          </cell>
          <cell r="M287">
            <v>4.0623760769520664E-2</v>
          </cell>
          <cell r="N287">
            <v>0.4468613684647274</v>
          </cell>
        </row>
        <row r="288">
          <cell r="A288" t="str">
            <v>P PRO9</v>
          </cell>
          <cell r="B288">
            <v>1.1326750998711339</v>
          </cell>
          <cell r="C288">
            <v>0</v>
          </cell>
          <cell r="D288">
            <v>0</v>
          </cell>
          <cell r="E288">
            <v>1.1326750998711339</v>
          </cell>
          <cell r="F288">
            <v>0</v>
          </cell>
          <cell r="G288">
            <v>0</v>
          </cell>
          <cell r="H288">
            <v>1.1326750998711339</v>
          </cell>
          <cell r="I288">
            <v>0</v>
          </cell>
          <cell r="J288">
            <v>0</v>
          </cell>
          <cell r="K288">
            <v>1.1326750998711339</v>
          </cell>
          <cell r="L288">
            <v>0</v>
          </cell>
          <cell r="M288">
            <v>0</v>
          </cell>
          <cell r="N288">
            <v>4.5307003994845356</v>
          </cell>
        </row>
        <row r="289">
          <cell r="A289" t="str">
            <v>PAR</v>
          </cell>
          <cell r="F289">
            <v>0</v>
          </cell>
          <cell r="L289">
            <v>0</v>
          </cell>
          <cell r="N289">
            <v>0</v>
          </cell>
        </row>
        <row r="290">
          <cell r="A290" t="str">
            <v>PAR $+CER</v>
          </cell>
          <cell r="D290">
            <v>0</v>
          </cell>
          <cell r="J290">
            <v>0</v>
          </cell>
          <cell r="N290">
            <v>0</v>
          </cell>
        </row>
        <row r="291">
          <cell r="A291" t="str">
            <v>PAR EUR</v>
          </cell>
          <cell r="D291">
            <v>0</v>
          </cell>
          <cell r="J291">
            <v>0</v>
          </cell>
          <cell r="N291">
            <v>0</v>
          </cell>
        </row>
        <row r="292">
          <cell r="A292" t="str">
            <v>PAR JPY</v>
          </cell>
          <cell r="D292">
            <v>0</v>
          </cell>
          <cell r="J292">
            <v>0</v>
          </cell>
          <cell r="N292">
            <v>0</v>
          </cell>
        </row>
        <row r="293">
          <cell r="A293" t="str">
            <v>PAR USD</v>
          </cell>
          <cell r="D293">
            <v>0</v>
          </cell>
          <cell r="J293">
            <v>0</v>
          </cell>
          <cell r="N293">
            <v>0</v>
          </cell>
        </row>
        <row r="294">
          <cell r="A294" t="str">
            <v>PARDM</v>
          </cell>
          <cell r="F294">
            <v>0</v>
          </cell>
          <cell r="L294">
            <v>0</v>
          </cell>
          <cell r="N294">
            <v>0</v>
          </cell>
        </row>
        <row r="295">
          <cell r="A295" t="str">
            <v>PR8</v>
          </cell>
          <cell r="B295">
            <v>5.071065188367788</v>
          </cell>
          <cell r="C295">
            <v>5.071065188367788</v>
          </cell>
          <cell r="D295">
            <v>5.071065188367788</v>
          </cell>
          <cell r="E295">
            <v>5.071065188367788</v>
          </cell>
          <cell r="F295">
            <v>5.071065188367788</v>
          </cell>
          <cell r="G295">
            <v>5.071065188367788</v>
          </cell>
          <cell r="H295">
            <v>5.071065188367788</v>
          </cell>
          <cell r="I295">
            <v>5.071065188367788</v>
          </cell>
          <cell r="J295">
            <v>5.071065188367788</v>
          </cell>
          <cell r="K295">
            <v>5.071065188367788</v>
          </cell>
          <cell r="L295">
            <v>5.071065188367788</v>
          </cell>
          <cell r="M295">
            <v>5.071065188367788</v>
          </cell>
          <cell r="N295">
            <v>60.85278226041347</v>
          </cell>
        </row>
        <row r="296">
          <cell r="A296" t="str">
            <v>PRE5</v>
          </cell>
          <cell r="B296">
            <v>27.497094224719831</v>
          </cell>
          <cell r="C296">
            <v>27.497094224719831</v>
          </cell>
          <cell r="D296">
            <v>27.497094224719831</v>
          </cell>
          <cell r="E296">
            <v>27.497094224719831</v>
          </cell>
          <cell r="F296">
            <v>27.497094224719831</v>
          </cell>
          <cell r="G296">
            <v>27.497094224719831</v>
          </cell>
          <cell r="H296">
            <v>27.497094224719831</v>
          </cell>
          <cell r="I296">
            <v>27.497094224719831</v>
          </cell>
          <cell r="J296">
            <v>27.497094224719831</v>
          </cell>
          <cell r="K296">
            <v>27.497094224719831</v>
          </cell>
          <cell r="L296">
            <v>27.497094224719831</v>
          </cell>
          <cell r="M296">
            <v>27.497094224719831</v>
          </cell>
          <cell r="N296">
            <v>329.96513069663797</v>
          </cell>
        </row>
        <row r="297">
          <cell r="A297" t="str">
            <v>PRE6</v>
          </cell>
          <cell r="B297">
            <v>0.20522351622249146</v>
          </cell>
          <cell r="C297">
            <v>0.20522351622249146</v>
          </cell>
          <cell r="D297">
            <v>0.20522351622249146</v>
          </cell>
          <cell r="E297">
            <v>0.20522351622249146</v>
          </cell>
          <cell r="F297">
            <v>0.20522351622249146</v>
          </cell>
          <cell r="G297">
            <v>0.20522351622249146</v>
          </cell>
          <cell r="H297">
            <v>0.20522351622249146</v>
          </cell>
          <cell r="I297">
            <v>0.20522351622249146</v>
          </cell>
          <cell r="J297">
            <v>0.20522351622249146</v>
          </cell>
          <cell r="K297">
            <v>0.20522351622249146</v>
          </cell>
          <cell r="L297">
            <v>0.20522351622249146</v>
          </cell>
          <cell r="M297">
            <v>0.20522351622249146</v>
          </cell>
          <cell r="N297">
            <v>2.4626821946698985</v>
          </cell>
        </row>
        <row r="298">
          <cell r="A298" t="str">
            <v>PRO3</v>
          </cell>
          <cell r="B298">
            <v>9.4933099226804124E-2</v>
          </cell>
          <cell r="C298">
            <v>9.4933099226804124E-2</v>
          </cell>
          <cell r="D298">
            <v>9.4933099226804124E-2</v>
          </cell>
          <cell r="E298">
            <v>9.4933099226804124E-2</v>
          </cell>
          <cell r="F298">
            <v>9.4933099226804124E-2</v>
          </cell>
          <cell r="G298">
            <v>9.4933099226804124E-2</v>
          </cell>
          <cell r="H298">
            <v>9.4933099226804124E-2</v>
          </cell>
          <cell r="I298">
            <v>9.4933099226804124E-2</v>
          </cell>
          <cell r="J298">
            <v>9.4933099226804124E-2</v>
          </cell>
          <cell r="K298">
            <v>9.4933099226804124E-2</v>
          </cell>
          <cell r="L298">
            <v>9.4933099226804124E-2</v>
          </cell>
          <cell r="M298">
            <v>9.4933099226804124E-2</v>
          </cell>
          <cell r="N298">
            <v>1.1391971907216496</v>
          </cell>
        </row>
        <row r="299">
          <cell r="A299" t="str">
            <v>PRO4</v>
          </cell>
          <cell r="B299">
            <v>3.7170958576939581</v>
          </cell>
          <cell r="C299">
            <v>3.7170958576939581</v>
          </cell>
          <cell r="D299">
            <v>3.7170958576939581</v>
          </cell>
          <cell r="E299">
            <v>3.7170958576939581</v>
          </cell>
          <cell r="F299">
            <v>3.7170958576939581</v>
          </cell>
          <cell r="G299">
            <v>3.7170958576939581</v>
          </cell>
          <cell r="H299">
            <v>3.7170958576939581</v>
          </cell>
          <cell r="I299">
            <v>3.7170958576939581</v>
          </cell>
          <cell r="J299">
            <v>3.7170958576939581</v>
          </cell>
          <cell r="K299">
            <v>3.7170958576939581</v>
          </cell>
          <cell r="L299">
            <v>3.7170958576939581</v>
          </cell>
          <cell r="M299">
            <v>3.7170958576939581</v>
          </cell>
          <cell r="N299">
            <v>44.605150292327494</v>
          </cell>
        </row>
        <row r="300">
          <cell r="A300" t="str">
            <v>PRO7</v>
          </cell>
          <cell r="B300">
            <v>14.939707811816874</v>
          </cell>
          <cell r="C300">
            <v>14.939707811816874</v>
          </cell>
          <cell r="D300">
            <v>14.939707811816874</v>
          </cell>
          <cell r="E300">
            <v>14.939707811816874</v>
          </cell>
          <cell r="F300">
            <v>14.939707811816874</v>
          </cell>
          <cell r="G300">
            <v>14.939707811816874</v>
          </cell>
          <cell r="H300">
            <v>14.939707811816874</v>
          </cell>
          <cell r="I300">
            <v>14.939707811816874</v>
          </cell>
          <cell r="J300">
            <v>14.939707811816874</v>
          </cell>
          <cell r="K300">
            <v>14.939707811816874</v>
          </cell>
          <cell r="L300">
            <v>14.939707811816874</v>
          </cell>
          <cell r="M300">
            <v>14.939707811816874</v>
          </cell>
          <cell r="N300">
            <v>179.27649374180248</v>
          </cell>
        </row>
        <row r="301">
          <cell r="A301" t="str">
            <v>PRO8</v>
          </cell>
          <cell r="B301">
            <v>1.1520043464459839E-2</v>
          </cell>
          <cell r="C301">
            <v>1.1520043464459839E-2</v>
          </cell>
          <cell r="D301">
            <v>1.1520043464459839E-2</v>
          </cell>
          <cell r="E301">
            <v>1.1520043464459839E-2</v>
          </cell>
          <cell r="F301">
            <v>1.1520043464459839E-2</v>
          </cell>
          <cell r="G301">
            <v>1.1520043464459839E-2</v>
          </cell>
          <cell r="H301">
            <v>1.1520043464459839E-2</v>
          </cell>
          <cell r="I301">
            <v>1.1520043464459839E-2</v>
          </cell>
          <cell r="J301">
            <v>1.1520043464459839E-2</v>
          </cell>
          <cell r="K301">
            <v>1.1520043464459839E-2</v>
          </cell>
          <cell r="L301">
            <v>1.1520043464459839E-2</v>
          </cell>
          <cell r="M301">
            <v>1.1520043464459839E-2</v>
          </cell>
          <cell r="N301">
            <v>0.13824052157351807</v>
          </cell>
        </row>
        <row r="302">
          <cell r="A302" t="str">
            <v>SABA/INTGM</v>
          </cell>
          <cell r="C302">
            <v>9.6827849999999993E-2</v>
          </cell>
          <cell r="F302">
            <v>4.4944379999999999E-2</v>
          </cell>
          <cell r="I302">
            <v>9.6827849999999993E-2</v>
          </cell>
          <cell r="L302">
            <v>4.49443E-2</v>
          </cell>
          <cell r="N302">
            <v>0.28354437999999998</v>
          </cell>
        </row>
        <row r="303">
          <cell r="A303" t="str">
            <v>WBC/RELEXT</v>
          </cell>
          <cell r="B303">
            <v>4.1223042505592836E-3</v>
          </cell>
          <cell r="C303">
            <v>2.0836129753914988E-3</v>
          </cell>
          <cell r="D303">
            <v>2.0942848620432511E-3</v>
          </cell>
          <cell r="E303">
            <v>2.4043139448173007E-3</v>
          </cell>
          <cell r="F303">
            <v>2.6127882177479494E-3</v>
          </cell>
          <cell r="G303">
            <v>2.9190357941834451E-3</v>
          </cell>
          <cell r="H303">
            <v>4.1018366890380308E-3</v>
          </cell>
          <cell r="I303">
            <v>2.0563460104399698E-3</v>
          </cell>
          <cell r="J303">
            <v>2.3601193139448171E-3</v>
          </cell>
          <cell r="K303">
            <v>2.5646286353467563E-3</v>
          </cell>
          <cell r="L303">
            <v>2.8644563758389264E-3</v>
          </cell>
          <cell r="M303">
            <v>4.0765525727069346E-3</v>
          </cell>
          <cell r="N303">
            <v>3.4260279642058161E-2</v>
          </cell>
        </row>
        <row r="304">
          <cell r="A304" t="str">
            <v>WEST/CONEA</v>
          </cell>
          <cell r="B304">
            <v>0</v>
          </cell>
          <cell r="D304">
            <v>5.2250177542480341</v>
          </cell>
          <cell r="H304">
            <v>0</v>
          </cell>
          <cell r="J304">
            <v>5.2250176908445347</v>
          </cell>
          <cell r="N304">
            <v>10.450035445092569</v>
          </cell>
        </row>
        <row r="305">
          <cell r="A305" t="str">
            <v>Total general</v>
          </cell>
          <cell r="B305">
            <v>215.98433290437839</v>
          </cell>
          <cell r="C305">
            <v>379.56423837416844</v>
          </cell>
          <cell r="D305">
            <v>307.47723338910885</v>
          </cell>
          <cell r="E305">
            <v>930.5400995564853</v>
          </cell>
          <cell r="F305">
            <v>903.93126517642622</v>
          </cell>
          <cell r="G305">
            <v>2101.0764897752797</v>
          </cell>
          <cell r="H305">
            <v>243.17527315669227</v>
          </cell>
          <cell r="I305">
            <v>2440.1834650021929</v>
          </cell>
          <cell r="J305">
            <v>307.18354081111096</v>
          </cell>
          <cell r="K305">
            <v>738.63219253072305</v>
          </cell>
          <cell r="L305">
            <v>258.70771084750749</v>
          </cell>
          <cell r="M305">
            <v>1184.7916724395416</v>
          </cell>
          <cell r="N305">
            <v>10011.247513963614</v>
          </cell>
        </row>
      </sheetData>
      <sheetData sheetId="7" refreshError="1"/>
      <sheetData sheetId="8" refreshError="1">
        <row r="5">
          <cell r="A5" t="str">
            <v>DNCI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2010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</row>
        <row r="7">
          <cell r="A7">
            <v>0</v>
          </cell>
          <cell r="D7">
            <v>0</v>
          </cell>
          <cell r="J7">
            <v>0</v>
          </cell>
          <cell r="N7">
            <v>0</v>
          </cell>
        </row>
        <row r="8">
          <cell r="A8" t="str">
            <v>AVAL 1/2005</v>
          </cell>
          <cell r="F8">
            <v>9.5522714099999995</v>
          </cell>
          <cell r="L8">
            <v>9.5522714099999995</v>
          </cell>
          <cell r="N8">
            <v>19.104542819999999</v>
          </cell>
        </row>
        <row r="9">
          <cell r="A9" t="str">
            <v>BD11-UCP</v>
          </cell>
          <cell r="B9">
            <v>31.516009686772943</v>
          </cell>
          <cell r="C9">
            <v>31.516009686772943</v>
          </cell>
          <cell r="D9">
            <v>31.516009686772943</v>
          </cell>
          <cell r="E9">
            <v>31.516009686772943</v>
          </cell>
          <cell r="F9">
            <v>31.516009686772943</v>
          </cell>
          <cell r="G9">
            <v>31.516009686772943</v>
          </cell>
          <cell r="H9">
            <v>31.516009686772943</v>
          </cell>
          <cell r="I9">
            <v>31.516009686772943</v>
          </cell>
          <cell r="J9">
            <v>31.516009686772943</v>
          </cell>
          <cell r="K9">
            <v>31.516009686772943</v>
          </cell>
          <cell r="L9">
            <v>31.516009686772943</v>
          </cell>
          <cell r="M9">
            <v>31.516009686772943</v>
          </cell>
          <cell r="N9">
            <v>378.19211624127524</v>
          </cell>
        </row>
        <row r="10">
          <cell r="A10" t="str">
            <v>BD12-I u$s</v>
          </cell>
          <cell r="C10">
            <v>0</v>
          </cell>
          <cell r="I10">
            <v>2028.7653298299999</v>
          </cell>
          <cell r="N10">
            <v>2028.7653298299999</v>
          </cell>
        </row>
        <row r="11">
          <cell r="A11" t="str">
            <v>BD13-u$s</v>
          </cell>
          <cell r="E11">
            <v>245.354375</v>
          </cell>
          <cell r="K11">
            <v>0</v>
          </cell>
          <cell r="N11">
            <v>245.354375</v>
          </cell>
        </row>
        <row r="12">
          <cell r="A12" t="str">
            <v>BERL/YACYRETA</v>
          </cell>
          <cell r="C12">
            <v>0.6140852269845295</v>
          </cell>
          <cell r="I12">
            <v>0.61408507481612984</v>
          </cell>
          <cell r="N12">
            <v>1.2281703018006593</v>
          </cell>
        </row>
        <row r="13">
          <cell r="A13" t="str">
            <v>BG05/17</v>
          </cell>
          <cell r="B13">
            <v>0</v>
          </cell>
          <cell r="H13">
            <v>0</v>
          </cell>
          <cell r="N13">
            <v>0</v>
          </cell>
        </row>
        <row r="14">
          <cell r="A14" t="str">
            <v>BG06/27</v>
          </cell>
          <cell r="D14">
            <v>0</v>
          </cell>
          <cell r="J14">
            <v>0</v>
          </cell>
          <cell r="N14">
            <v>0</v>
          </cell>
        </row>
        <row r="15">
          <cell r="A15" t="str">
            <v>BG08/19</v>
          </cell>
          <cell r="C15">
            <v>0</v>
          </cell>
          <cell r="I15">
            <v>0</v>
          </cell>
          <cell r="N15">
            <v>0</v>
          </cell>
        </row>
        <row r="16">
          <cell r="A16" t="str">
            <v>BG10/20</v>
          </cell>
          <cell r="C16">
            <v>0</v>
          </cell>
          <cell r="I16">
            <v>0</v>
          </cell>
          <cell r="N16">
            <v>0</v>
          </cell>
        </row>
        <row r="17">
          <cell r="A17" t="str">
            <v>BG11/10</v>
          </cell>
          <cell r="D17">
            <v>200.99799901</v>
          </cell>
          <cell r="N17">
            <v>200.99799901</v>
          </cell>
        </row>
        <row r="18">
          <cell r="A18" t="str">
            <v>BG12/15</v>
          </cell>
          <cell r="G18">
            <v>0</v>
          </cell>
          <cell r="M18">
            <v>0</v>
          </cell>
          <cell r="N18">
            <v>0</v>
          </cell>
        </row>
        <row r="19">
          <cell r="A19" t="str">
            <v>BG13/30</v>
          </cell>
          <cell r="B19">
            <v>0</v>
          </cell>
          <cell r="H19">
            <v>0</v>
          </cell>
          <cell r="N19">
            <v>0</v>
          </cell>
        </row>
        <row r="20">
          <cell r="A20" t="str">
            <v>BG14/31</v>
          </cell>
          <cell r="B20">
            <v>0</v>
          </cell>
          <cell r="H20">
            <v>0</v>
          </cell>
          <cell r="N20">
            <v>0</v>
          </cell>
        </row>
        <row r="21">
          <cell r="A21" t="str">
            <v>BG15/12</v>
          </cell>
          <cell r="C21">
            <v>0</v>
          </cell>
          <cell r="I21">
            <v>0</v>
          </cell>
          <cell r="N21">
            <v>0</v>
          </cell>
        </row>
        <row r="22">
          <cell r="A22" t="str">
            <v>BG18/18</v>
          </cell>
          <cell r="G22">
            <v>0</v>
          </cell>
          <cell r="M22">
            <v>0</v>
          </cell>
          <cell r="N22">
            <v>0</v>
          </cell>
        </row>
        <row r="23">
          <cell r="A23" t="str">
            <v>BG19/31</v>
          </cell>
          <cell r="G23">
            <v>0</v>
          </cell>
          <cell r="M23">
            <v>0</v>
          </cell>
          <cell r="N23">
            <v>0</v>
          </cell>
        </row>
        <row r="24">
          <cell r="A24" t="str">
            <v>BID 1008</v>
          </cell>
          <cell r="G24">
            <v>0.25392828099999998</v>
          </cell>
          <cell r="M24">
            <v>0.25392828099999998</v>
          </cell>
          <cell r="N24">
            <v>0.50785656199999996</v>
          </cell>
        </row>
        <row r="25">
          <cell r="A25" t="str">
            <v>BID 1021</v>
          </cell>
          <cell r="D25">
            <v>0.46444162999999999</v>
          </cell>
          <cell r="J25">
            <v>0.46444162999999999</v>
          </cell>
          <cell r="N25">
            <v>0.92888325999999999</v>
          </cell>
        </row>
        <row r="26">
          <cell r="A26" t="str">
            <v>BID 1031</v>
          </cell>
          <cell r="C26">
            <v>11.075883489000001</v>
          </cell>
          <cell r="I26">
            <v>11.075883489000001</v>
          </cell>
          <cell r="N26">
            <v>22.151766978000001</v>
          </cell>
        </row>
        <row r="27">
          <cell r="A27" t="str">
            <v>BID 1034</v>
          </cell>
          <cell r="F27">
            <v>2.8439293999999999</v>
          </cell>
          <cell r="L27">
            <v>2.8439293999999999</v>
          </cell>
          <cell r="N27">
            <v>5.6878587999999999</v>
          </cell>
        </row>
        <row r="28">
          <cell r="A28" t="str">
            <v>BID 1059</v>
          </cell>
          <cell r="C28">
            <v>6.1515114989999997</v>
          </cell>
          <cell r="I28">
            <v>6.1515114989999997</v>
          </cell>
          <cell r="N28">
            <v>12.303022997999999</v>
          </cell>
        </row>
        <row r="29">
          <cell r="A29" t="str">
            <v>BID 1060</v>
          </cell>
          <cell r="B29">
            <v>2.4386861500000001</v>
          </cell>
          <cell r="H29">
            <v>2.4386861500000001</v>
          </cell>
          <cell r="N29">
            <v>4.8773723000000002</v>
          </cell>
        </row>
        <row r="30">
          <cell r="A30" t="str">
            <v>BID 1068</v>
          </cell>
          <cell r="D30">
            <v>3.912179048</v>
          </cell>
          <cell r="J30">
            <v>3.912179048</v>
          </cell>
          <cell r="N30">
            <v>7.8243580960000001</v>
          </cell>
        </row>
        <row r="31">
          <cell r="A31" t="str">
            <v>BID 1082</v>
          </cell>
          <cell r="C31">
            <v>5.6778839999999997E-2</v>
          </cell>
          <cell r="I31">
            <v>5.6778839999999997E-2</v>
          </cell>
          <cell r="N31">
            <v>0.11355767999999999</v>
          </cell>
        </row>
        <row r="32">
          <cell r="A32" t="str">
            <v>BID 1111</v>
          </cell>
          <cell r="G32">
            <v>0.263009983</v>
          </cell>
          <cell r="M32">
            <v>0.263009983</v>
          </cell>
          <cell r="N32">
            <v>0.52601996600000001</v>
          </cell>
        </row>
        <row r="33">
          <cell r="A33" t="str">
            <v>BID 1118</v>
          </cell>
          <cell r="C33">
            <v>8.7049050640000001</v>
          </cell>
          <cell r="I33">
            <v>8.7049050640000001</v>
          </cell>
          <cell r="N33">
            <v>17.409810128</v>
          </cell>
        </row>
        <row r="34">
          <cell r="A34" t="str">
            <v>BID 1133</v>
          </cell>
          <cell r="B34">
            <v>5.7501847000000002E-2</v>
          </cell>
          <cell r="H34">
            <v>5.7501847000000002E-2</v>
          </cell>
          <cell r="N34">
            <v>0.115003694</v>
          </cell>
        </row>
        <row r="35">
          <cell r="A35" t="str">
            <v>BID 1134</v>
          </cell>
          <cell r="E35">
            <v>2.0127163449999999</v>
          </cell>
          <cell r="K35">
            <v>2.0127163449999999</v>
          </cell>
          <cell r="N35">
            <v>4.0254326899999997</v>
          </cell>
        </row>
        <row r="36">
          <cell r="A36" t="str">
            <v>BID 1164</v>
          </cell>
          <cell r="G36">
            <v>2.18081098</v>
          </cell>
          <cell r="M36">
            <v>2.18081098</v>
          </cell>
          <cell r="N36">
            <v>4.3616219599999999</v>
          </cell>
        </row>
        <row r="37">
          <cell r="A37" t="str">
            <v>BID 1192</v>
          </cell>
          <cell r="D37">
            <v>0.67382005299999992</v>
          </cell>
          <cell r="J37">
            <v>0.67382005299999992</v>
          </cell>
          <cell r="N37">
            <v>1.3476401059999998</v>
          </cell>
        </row>
        <row r="38">
          <cell r="A38" t="str">
            <v>BID 1193</v>
          </cell>
          <cell r="D38">
            <v>2.2350046610000001</v>
          </cell>
          <cell r="J38">
            <v>2.2350046610000001</v>
          </cell>
          <cell r="N38">
            <v>4.4700093220000001</v>
          </cell>
        </row>
        <row r="39">
          <cell r="A39" t="str">
            <v>BID 1201</v>
          </cell>
          <cell r="F39">
            <v>4.5935004699999995</v>
          </cell>
          <cell r="L39">
            <v>4.5935004699999995</v>
          </cell>
          <cell r="N39">
            <v>9.187000939999999</v>
          </cell>
        </row>
        <row r="40">
          <cell r="A40" t="str">
            <v>BID 1206</v>
          </cell>
          <cell r="D40">
            <v>7.012749800000001E-2</v>
          </cell>
          <cell r="J40">
            <v>7.012749800000001E-2</v>
          </cell>
          <cell r="N40">
            <v>0.14025499600000002</v>
          </cell>
        </row>
        <row r="41">
          <cell r="A41" t="str">
            <v>BID 1279</v>
          </cell>
          <cell r="E41">
            <v>4.1873463999999999E-2</v>
          </cell>
          <cell r="K41">
            <v>4.1873463999999999E-2</v>
          </cell>
          <cell r="N41">
            <v>8.3746927999999998E-2</v>
          </cell>
        </row>
        <row r="42">
          <cell r="A42" t="str">
            <v>BID 1287</v>
          </cell>
          <cell r="B42">
            <v>6.3920420769999993</v>
          </cell>
          <cell r="H42">
            <v>6.3920420769999993</v>
          </cell>
          <cell r="N42">
            <v>12.784084153999999</v>
          </cell>
        </row>
        <row r="43">
          <cell r="A43" t="str">
            <v>BID 1294</v>
          </cell>
          <cell r="F43">
            <v>1.6964284999999999E-2</v>
          </cell>
          <cell r="L43">
            <v>1.6964284999999999E-2</v>
          </cell>
          <cell r="N43">
            <v>3.3928569999999998E-2</v>
          </cell>
        </row>
        <row r="44">
          <cell r="A44" t="str">
            <v>BID 1295</v>
          </cell>
          <cell r="C44">
            <v>13.33333333</v>
          </cell>
          <cell r="I44">
            <v>13.33333333</v>
          </cell>
          <cell r="N44">
            <v>26.666666660000001</v>
          </cell>
        </row>
        <row r="45">
          <cell r="A45" t="str">
            <v>BID 1307</v>
          </cell>
          <cell r="E45">
            <v>0.45390237</v>
          </cell>
          <cell r="K45">
            <v>0.45390237</v>
          </cell>
          <cell r="N45">
            <v>0.90780474</v>
          </cell>
        </row>
        <row r="46">
          <cell r="A46" t="str">
            <v>BID 1324</v>
          </cell>
          <cell r="G46">
            <v>16.666666670000001</v>
          </cell>
          <cell r="M46">
            <v>16.666666670000001</v>
          </cell>
          <cell r="N46">
            <v>33.333333340000003</v>
          </cell>
        </row>
        <row r="47">
          <cell r="A47" t="str">
            <v>BID 1325</v>
          </cell>
          <cell r="G47">
            <v>4.2865400000000005E-2</v>
          </cell>
          <cell r="M47">
            <v>4.2865400000000005E-2</v>
          </cell>
          <cell r="N47">
            <v>8.573080000000001E-2</v>
          </cell>
        </row>
        <row r="48">
          <cell r="A48" t="str">
            <v>BID 1341</v>
          </cell>
          <cell r="D48">
            <v>16.666666670000001</v>
          </cell>
          <cell r="J48">
            <v>16.666666670000001</v>
          </cell>
          <cell r="N48">
            <v>33.333333340000003</v>
          </cell>
        </row>
        <row r="49">
          <cell r="A49" t="str">
            <v>BID 1345</v>
          </cell>
          <cell r="F49">
            <v>3.9461265679999999</v>
          </cell>
          <cell r="L49">
            <v>3.9461265679999999</v>
          </cell>
          <cell r="N49">
            <v>7.8922531359999999</v>
          </cell>
        </row>
        <row r="50">
          <cell r="A50" t="str">
            <v>BID 1463</v>
          </cell>
          <cell r="D50">
            <v>0.10913594</v>
          </cell>
          <cell r="J50">
            <v>0.10913594</v>
          </cell>
          <cell r="N50">
            <v>0.21827188</v>
          </cell>
        </row>
        <row r="51">
          <cell r="A51" t="str">
            <v>BID 1464</v>
          </cell>
          <cell r="F51">
            <v>0.13333333300000003</v>
          </cell>
          <cell r="L51">
            <v>0.13333333300000003</v>
          </cell>
          <cell r="N51">
            <v>0.26666666600000005</v>
          </cell>
        </row>
        <row r="52">
          <cell r="A52" t="str">
            <v>BID 1465</v>
          </cell>
          <cell r="G52">
            <v>0.209765074</v>
          </cell>
          <cell r="M52">
            <v>0.209765074</v>
          </cell>
          <cell r="N52">
            <v>0.41953014799999999</v>
          </cell>
        </row>
        <row r="53">
          <cell r="A53" t="str">
            <v>BID 1575</v>
          </cell>
          <cell r="F53">
            <v>1.1637359E-2</v>
          </cell>
          <cell r="L53">
            <v>1.1637359E-2</v>
          </cell>
          <cell r="N53">
            <v>2.3274718E-2</v>
          </cell>
        </row>
        <row r="54">
          <cell r="A54" t="str">
            <v>BID 1588</v>
          </cell>
          <cell r="C54">
            <v>0</v>
          </cell>
          <cell r="I54">
            <v>0</v>
          </cell>
          <cell r="N54">
            <v>0</v>
          </cell>
        </row>
        <row r="55">
          <cell r="A55" t="str">
            <v>BID 1603</v>
          </cell>
          <cell r="F55">
            <v>0</v>
          </cell>
          <cell r="L55">
            <v>8.0000000000000002E-3</v>
          </cell>
          <cell r="N55">
            <v>8.0000000000000002E-3</v>
          </cell>
        </row>
        <row r="56">
          <cell r="A56" t="str">
            <v>BID 1606</v>
          </cell>
          <cell r="G56">
            <v>5</v>
          </cell>
          <cell r="M56">
            <v>5</v>
          </cell>
          <cell r="N56">
            <v>10</v>
          </cell>
        </row>
        <row r="57">
          <cell r="A57" t="str">
            <v>BID 1640</v>
          </cell>
          <cell r="C57">
            <v>0</v>
          </cell>
          <cell r="I57">
            <v>0</v>
          </cell>
          <cell r="N57">
            <v>0</v>
          </cell>
        </row>
        <row r="58">
          <cell r="A58" t="str">
            <v>BID 1648</v>
          </cell>
          <cell r="C58">
            <v>0</v>
          </cell>
          <cell r="I58">
            <v>0</v>
          </cell>
          <cell r="N58">
            <v>0</v>
          </cell>
        </row>
        <row r="59">
          <cell r="A59" t="str">
            <v>BID 1669</v>
          </cell>
          <cell r="D59">
            <v>1.59090909</v>
          </cell>
          <cell r="J59">
            <v>1.59090909</v>
          </cell>
          <cell r="N59">
            <v>3.1818181800000001</v>
          </cell>
        </row>
        <row r="60">
          <cell r="A60" t="str">
            <v>BID 1720</v>
          </cell>
          <cell r="F60">
            <v>0</v>
          </cell>
          <cell r="L60">
            <v>0</v>
          </cell>
          <cell r="N60">
            <v>0</v>
          </cell>
        </row>
        <row r="61">
          <cell r="A61" t="str">
            <v>BID 1728</v>
          </cell>
          <cell r="C61">
            <v>0</v>
          </cell>
          <cell r="I61">
            <v>0</v>
          </cell>
          <cell r="N61">
            <v>0</v>
          </cell>
        </row>
        <row r="62">
          <cell r="A62" t="str">
            <v>BID 206</v>
          </cell>
          <cell r="B62">
            <v>3.8783748780996987</v>
          </cell>
          <cell r="H62">
            <v>3.8783748780996987</v>
          </cell>
          <cell r="N62">
            <v>7.7567497561993974</v>
          </cell>
        </row>
        <row r="63">
          <cell r="A63" t="str">
            <v>BID 4</v>
          </cell>
          <cell r="C63">
            <v>8.3452610872675245E-3</v>
          </cell>
          <cell r="I63">
            <v>8.3452610872675245E-3</v>
          </cell>
          <cell r="N63">
            <v>1.6690522174535049E-2</v>
          </cell>
        </row>
        <row r="64">
          <cell r="A64" t="str">
            <v>BID 514</v>
          </cell>
          <cell r="B64">
            <v>4.1075199999999999E-2</v>
          </cell>
          <cell r="H64">
            <v>4.1075199999999999E-2</v>
          </cell>
          <cell r="N64">
            <v>8.2150399999999998E-2</v>
          </cell>
        </row>
        <row r="65">
          <cell r="A65" t="str">
            <v>BID 515</v>
          </cell>
          <cell r="D65">
            <v>1.7047269221531274</v>
          </cell>
          <cell r="J65">
            <v>1.7047269221531274</v>
          </cell>
          <cell r="N65">
            <v>3.4094538443062548</v>
          </cell>
        </row>
        <row r="66">
          <cell r="A66" t="str">
            <v>BID 516</v>
          </cell>
          <cell r="D66">
            <v>1.2910793845001831</v>
          </cell>
          <cell r="J66">
            <v>1.2910793845001831</v>
          </cell>
          <cell r="N66">
            <v>2.5821587690003662</v>
          </cell>
        </row>
        <row r="67">
          <cell r="A67" t="str">
            <v>BID 545</v>
          </cell>
          <cell r="F67">
            <v>1.8801311649963943</v>
          </cell>
          <cell r="L67">
            <v>1.8801311649963943</v>
          </cell>
          <cell r="N67">
            <v>3.7602623299927886</v>
          </cell>
        </row>
        <row r="68">
          <cell r="A68" t="str">
            <v>BID 553</v>
          </cell>
          <cell r="B68">
            <v>0.12953157046024144</v>
          </cell>
          <cell r="H68">
            <v>0.12953157046024144</v>
          </cell>
          <cell r="N68">
            <v>0.25906314092048288</v>
          </cell>
        </row>
        <row r="69">
          <cell r="A69" t="str">
            <v>BID 583</v>
          </cell>
          <cell r="E69">
            <v>9.1394014744735905</v>
          </cell>
          <cell r="N69">
            <v>9.1394014744735905</v>
          </cell>
        </row>
        <row r="70">
          <cell r="A70" t="str">
            <v>BID 618</v>
          </cell>
          <cell r="D70">
            <v>1.7325243880385215</v>
          </cell>
          <cell r="J70">
            <v>1.7325243880385215</v>
          </cell>
          <cell r="N70">
            <v>3.465048776077043</v>
          </cell>
        </row>
        <row r="71">
          <cell r="A71" t="str">
            <v>BID 619</v>
          </cell>
          <cell r="D71">
            <v>13.187429206456367</v>
          </cell>
          <cell r="J71">
            <v>13.187429206456367</v>
          </cell>
          <cell r="N71">
            <v>26.374858412912733</v>
          </cell>
        </row>
        <row r="72">
          <cell r="A72" t="str">
            <v>BID 621</v>
          </cell>
          <cell r="B72">
            <v>2.0743728840503035</v>
          </cell>
          <cell r="H72">
            <v>2.0743728840503035</v>
          </cell>
          <cell r="N72">
            <v>4.148745768100607</v>
          </cell>
        </row>
        <row r="73">
          <cell r="A73" t="str">
            <v>BID 633</v>
          </cell>
          <cell r="F73">
            <v>11.528957198916661</v>
          </cell>
          <cell r="L73">
            <v>11.528957198916661</v>
          </cell>
          <cell r="N73">
            <v>23.057914397833322</v>
          </cell>
        </row>
        <row r="74">
          <cell r="A74" t="str">
            <v>BID 643</v>
          </cell>
          <cell r="E74">
            <v>1.04381184285614</v>
          </cell>
          <cell r="K74">
            <v>1.04381184285614</v>
          </cell>
          <cell r="N74">
            <v>2.0876236857122801</v>
          </cell>
        </row>
        <row r="75">
          <cell r="A75" t="str">
            <v>BID 682</v>
          </cell>
          <cell r="E75">
            <v>10.1105462859291</v>
          </cell>
          <cell r="K75">
            <v>10.1105462859291</v>
          </cell>
          <cell r="N75">
            <v>20.2210925718582</v>
          </cell>
        </row>
        <row r="76">
          <cell r="A76" t="str">
            <v>BID 684</v>
          </cell>
          <cell r="E76">
            <v>0.12065923179721856</v>
          </cell>
          <cell r="K76">
            <v>0.12065923179721856</v>
          </cell>
          <cell r="N76">
            <v>0.24131846359443712</v>
          </cell>
        </row>
        <row r="77">
          <cell r="A77" t="str">
            <v>BID 733</v>
          </cell>
          <cell r="G77">
            <v>12.189121008507977</v>
          </cell>
          <cell r="M77">
            <v>12.189121008507977</v>
          </cell>
          <cell r="N77">
            <v>24.378242017015953</v>
          </cell>
        </row>
        <row r="78">
          <cell r="A78" t="str">
            <v>BID 734</v>
          </cell>
          <cell r="G78">
            <v>14.171564800577604</v>
          </cell>
          <cell r="M78">
            <v>14.171564800577604</v>
          </cell>
          <cell r="N78">
            <v>28.343129601155209</v>
          </cell>
        </row>
        <row r="79">
          <cell r="A79" t="str">
            <v>BID 740</v>
          </cell>
          <cell r="B79">
            <v>0.77468700912989041</v>
          </cell>
          <cell r="H79">
            <v>0.77468700912989041</v>
          </cell>
          <cell r="N79">
            <v>1.5493740182597808</v>
          </cell>
        </row>
        <row r="80">
          <cell r="A80" t="str">
            <v>BID 760</v>
          </cell>
          <cell r="B80">
            <v>4.6298593297660897</v>
          </cell>
          <cell r="H80">
            <v>4.6298593297660897</v>
          </cell>
          <cell r="N80">
            <v>9.2597186595321794</v>
          </cell>
        </row>
        <row r="81">
          <cell r="A81" t="str">
            <v>BID 768</v>
          </cell>
          <cell r="D81">
            <v>0.18026762619099293</v>
          </cell>
          <cell r="J81">
            <v>0.18026762619099293</v>
          </cell>
          <cell r="N81">
            <v>0.36053525238198586</v>
          </cell>
        </row>
        <row r="82">
          <cell r="A82" t="str">
            <v>BID 795</v>
          </cell>
          <cell r="D82">
            <v>13.01032527735781</v>
          </cell>
          <cell r="J82">
            <v>13.01032527735781</v>
          </cell>
          <cell r="N82">
            <v>26.020650554715619</v>
          </cell>
        </row>
        <row r="83">
          <cell r="A83" t="str">
            <v>BID 797</v>
          </cell>
          <cell r="D83">
            <v>6.8472577171047897</v>
          </cell>
          <cell r="J83">
            <v>6.8472577171047897</v>
          </cell>
          <cell r="N83">
            <v>13.694515434209579</v>
          </cell>
        </row>
        <row r="84">
          <cell r="A84" t="str">
            <v>BID 802</v>
          </cell>
          <cell r="D84">
            <v>3.2685349680463642</v>
          </cell>
          <cell r="J84">
            <v>3.2685349680463642</v>
          </cell>
          <cell r="N84">
            <v>6.5370699360927285</v>
          </cell>
        </row>
        <row r="85">
          <cell r="A85" t="str">
            <v>BID 816</v>
          </cell>
          <cell r="G85">
            <v>4.2490547579764302</v>
          </cell>
          <cell r="M85">
            <v>4.2490547579764302</v>
          </cell>
          <cell r="N85">
            <v>8.4981095159528603</v>
          </cell>
        </row>
        <row r="86">
          <cell r="A86" t="str">
            <v>BID 826</v>
          </cell>
          <cell r="B86">
            <v>1.9395782083504434</v>
          </cell>
          <cell r="H86">
            <v>1.9395782083504434</v>
          </cell>
          <cell r="N86">
            <v>3.8791564167008867</v>
          </cell>
        </row>
        <row r="87">
          <cell r="A87" t="str">
            <v>BID 830</v>
          </cell>
          <cell r="G87">
            <v>6.0434495559200032</v>
          </cell>
          <cell r="M87">
            <v>6.0434495559200032</v>
          </cell>
          <cell r="N87">
            <v>12.086899111840006</v>
          </cell>
        </row>
        <row r="88">
          <cell r="A88" t="str">
            <v>BID 845</v>
          </cell>
          <cell r="E88">
            <v>13.064669210892399</v>
          </cell>
          <cell r="K88">
            <v>13.064669210892399</v>
          </cell>
          <cell r="N88">
            <v>26.129338421784798</v>
          </cell>
        </row>
        <row r="89">
          <cell r="A89" t="str">
            <v>BID 855</v>
          </cell>
          <cell r="C89">
            <v>0.84320547999999995</v>
          </cell>
          <cell r="I89">
            <v>0.84320547999999995</v>
          </cell>
          <cell r="N89">
            <v>1.6864109599999999</v>
          </cell>
        </row>
        <row r="90">
          <cell r="A90" t="str">
            <v>BID 857</v>
          </cell>
          <cell r="G90">
            <v>7.7743558586507291</v>
          </cell>
          <cell r="M90">
            <v>8.190274565545705</v>
          </cell>
          <cell r="N90">
            <v>15.964630424196434</v>
          </cell>
        </row>
        <row r="91">
          <cell r="A91" t="str">
            <v>BID 863</v>
          </cell>
          <cell r="E91">
            <v>2.1218089999999998E-2</v>
          </cell>
          <cell r="K91">
            <v>2.1218089999999998E-2</v>
          </cell>
          <cell r="N91">
            <v>4.2436179999999997E-2</v>
          </cell>
        </row>
        <row r="92">
          <cell r="A92" t="str">
            <v>BID 865</v>
          </cell>
          <cell r="G92">
            <v>36.642372262914982</v>
          </cell>
          <cell r="N92">
            <v>36.642372262914982</v>
          </cell>
        </row>
        <row r="93">
          <cell r="A93" t="str">
            <v>BID 867</v>
          </cell>
          <cell r="E93">
            <v>0.47034197999999999</v>
          </cell>
          <cell r="K93">
            <v>0.47034197999999999</v>
          </cell>
          <cell r="N93">
            <v>0.94068395999999999</v>
          </cell>
        </row>
        <row r="94">
          <cell r="A94" t="str">
            <v>BID 871</v>
          </cell>
          <cell r="G94">
            <v>13.219896039832236</v>
          </cell>
          <cell r="M94">
            <v>13.219896039832236</v>
          </cell>
          <cell r="N94">
            <v>26.439792079664471</v>
          </cell>
        </row>
        <row r="95">
          <cell r="A95" t="str">
            <v>BID 899</v>
          </cell>
          <cell r="D95">
            <v>5.3962031835966302</v>
          </cell>
          <cell r="G95">
            <v>4.2407410000000006E-2</v>
          </cell>
          <cell r="J95">
            <v>5.3962031835966302</v>
          </cell>
          <cell r="M95">
            <v>4.2407410000000006E-2</v>
          </cell>
          <cell r="N95">
            <v>10.87722118719326</v>
          </cell>
        </row>
        <row r="96">
          <cell r="A96" t="str">
            <v>BID 907</v>
          </cell>
          <cell r="D96">
            <v>0.64739437</v>
          </cell>
          <cell r="J96">
            <v>0.64739437</v>
          </cell>
          <cell r="N96">
            <v>1.29478874</v>
          </cell>
        </row>
        <row r="97">
          <cell r="A97" t="str">
            <v>BID 925</v>
          </cell>
          <cell r="G97">
            <v>0.47286607000000003</v>
          </cell>
          <cell r="M97">
            <v>0.47286607000000003</v>
          </cell>
          <cell r="N97">
            <v>0.94573214000000005</v>
          </cell>
        </row>
        <row r="98">
          <cell r="A98" t="str">
            <v>BID 925/OC</v>
          </cell>
          <cell r="D98">
            <v>0.60041202000000005</v>
          </cell>
          <cell r="J98">
            <v>0.60041202000000005</v>
          </cell>
          <cell r="N98">
            <v>1.2008240400000001</v>
          </cell>
        </row>
        <row r="99">
          <cell r="A99" t="str">
            <v>BID 932</v>
          </cell>
          <cell r="G99">
            <v>0.9375</v>
          </cell>
          <cell r="M99">
            <v>0.9375</v>
          </cell>
          <cell r="N99">
            <v>1.875</v>
          </cell>
        </row>
        <row r="100">
          <cell r="A100" t="str">
            <v>BID 940</v>
          </cell>
          <cell r="C100">
            <v>2.8743818010000002</v>
          </cell>
          <cell r="I100">
            <v>2.8743818010000002</v>
          </cell>
          <cell r="N100">
            <v>5.7487636020000004</v>
          </cell>
        </row>
        <row r="101">
          <cell r="A101" t="str">
            <v>BID 961</v>
          </cell>
          <cell r="G101">
            <v>15.962</v>
          </cell>
          <cell r="M101">
            <v>15.962</v>
          </cell>
          <cell r="N101">
            <v>31.923999999999999</v>
          </cell>
        </row>
        <row r="102">
          <cell r="A102" t="str">
            <v>BID 962</v>
          </cell>
          <cell r="C102">
            <v>1.8667207849999998</v>
          </cell>
          <cell r="I102">
            <v>1.8667207849999998</v>
          </cell>
          <cell r="N102">
            <v>3.7334415699999997</v>
          </cell>
        </row>
        <row r="103">
          <cell r="A103" t="str">
            <v>BID 979</v>
          </cell>
          <cell r="C103">
            <v>11.957081070000001</v>
          </cell>
          <cell r="I103">
            <v>11.957081070000001</v>
          </cell>
          <cell r="N103">
            <v>23.914162140000002</v>
          </cell>
        </row>
        <row r="104">
          <cell r="A104" t="str">
            <v>BID 989</v>
          </cell>
          <cell r="D104">
            <v>0.84563053200000005</v>
          </cell>
          <cell r="J104">
            <v>0.84563053200000005</v>
          </cell>
          <cell r="N104">
            <v>1.6912610640000001</v>
          </cell>
        </row>
        <row r="105">
          <cell r="A105" t="str">
            <v>BID 996</v>
          </cell>
          <cell r="D105">
            <v>0.45856140999999995</v>
          </cell>
          <cell r="J105">
            <v>0.45856140999999995</v>
          </cell>
          <cell r="N105">
            <v>0.91712281999999989</v>
          </cell>
        </row>
        <row r="106">
          <cell r="A106" t="str">
            <v>BID CBA</v>
          </cell>
          <cell r="F106">
            <v>3.4901053700000002</v>
          </cell>
          <cell r="L106">
            <v>3.4901053700000002</v>
          </cell>
          <cell r="N106">
            <v>6.9802107400000004</v>
          </cell>
        </row>
        <row r="107">
          <cell r="A107" t="str">
            <v>BIRF 302</v>
          </cell>
          <cell r="G107">
            <v>0.19843764999999999</v>
          </cell>
          <cell r="N107">
            <v>0.19843764999999999</v>
          </cell>
        </row>
        <row r="108">
          <cell r="A108" t="str">
            <v>BIRF 343</v>
          </cell>
          <cell r="B108">
            <v>0.16968696999999999</v>
          </cell>
          <cell r="N108">
            <v>0.16968696999999999</v>
          </cell>
        </row>
        <row r="109">
          <cell r="A109" t="str">
            <v>BIRF 3556</v>
          </cell>
          <cell r="B109">
            <v>17.68</v>
          </cell>
          <cell r="N109">
            <v>17.68</v>
          </cell>
        </row>
        <row r="110">
          <cell r="A110" t="str">
            <v>BIRF 3836</v>
          </cell>
          <cell r="D110">
            <v>15</v>
          </cell>
          <cell r="N110">
            <v>15</v>
          </cell>
        </row>
        <row r="111">
          <cell r="A111" t="str">
            <v>BIRF 3860</v>
          </cell>
          <cell r="F111">
            <v>9.7569897099999991</v>
          </cell>
          <cell r="N111">
            <v>9.7569897099999991</v>
          </cell>
        </row>
        <row r="112">
          <cell r="A112" t="str">
            <v>BIRF 3877</v>
          </cell>
          <cell r="E112">
            <v>11.00274608</v>
          </cell>
          <cell r="N112">
            <v>11.00274608</v>
          </cell>
        </row>
        <row r="113">
          <cell r="A113" t="str">
            <v>BIRF 3878</v>
          </cell>
          <cell r="C113">
            <v>25</v>
          </cell>
          <cell r="I113">
            <v>25</v>
          </cell>
          <cell r="N113">
            <v>50</v>
          </cell>
        </row>
        <row r="114">
          <cell r="A114" t="str">
            <v>BIRF 3921</v>
          </cell>
          <cell r="E114">
            <v>6.4135</v>
          </cell>
          <cell r="K114">
            <v>6.4156897400000004</v>
          </cell>
          <cell r="N114">
            <v>12.82918974</v>
          </cell>
        </row>
        <row r="115">
          <cell r="A115" t="str">
            <v>BIRF 3926</v>
          </cell>
          <cell r="C115">
            <v>9.2222222200000008</v>
          </cell>
          <cell r="I115">
            <v>9.2222222200000008</v>
          </cell>
          <cell r="N115">
            <v>18.444444440000002</v>
          </cell>
        </row>
        <row r="116">
          <cell r="A116" t="str">
            <v>BIRF 3927</v>
          </cell>
          <cell r="E116">
            <v>1.3862619600000001</v>
          </cell>
          <cell r="K116">
            <v>1.3716345699999999</v>
          </cell>
          <cell r="N116">
            <v>2.75789653</v>
          </cell>
        </row>
        <row r="117">
          <cell r="A117" t="str">
            <v>BIRF 3931</v>
          </cell>
          <cell r="D117">
            <v>3.7231199999999998</v>
          </cell>
          <cell r="J117">
            <v>3.7268513200000002</v>
          </cell>
          <cell r="N117">
            <v>7.4499713199999995</v>
          </cell>
        </row>
        <row r="118">
          <cell r="A118" t="str">
            <v>BIRF 3948</v>
          </cell>
          <cell r="D118">
            <v>0.50370000000000004</v>
          </cell>
          <cell r="J118">
            <v>0.50416183999999997</v>
          </cell>
          <cell r="N118">
            <v>1.0078618399999999</v>
          </cell>
        </row>
        <row r="119">
          <cell r="A119" t="str">
            <v>BIRF 3957</v>
          </cell>
          <cell r="C119">
            <v>1.3919320399999999</v>
          </cell>
          <cell r="I119">
            <v>0.54638030999999998</v>
          </cell>
          <cell r="N119">
            <v>1.9383123499999999</v>
          </cell>
        </row>
        <row r="120">
          <cell r="A120" t="str">
            <v>BIRF 3958</v>
          </cell>
          <cell r="C120">
            <v>0.50390143799999998</v>
          </cell>
          <cell r="I120">
            <v>0.50390143799999998</v>
          </cell>
          <cell r="N120">
            <v>1.007802876</v>
          </cell>
        </row>
        <row r="121">
          <cell r="A121" t="str">
            <v>BIRF 3960</v>
          </cell>
          <cell r="E121">
            <v>1.1284000000000001</v>
          </cell>
          <cell r="K121">
            <v>1.1289533999999999</v>
          </cell>
          <cell r="N121">
            <v>2.2573534</v>
          </cell>
        </row>
        <row r="122">
          <cell r="A122" t="str">
            <v>BIRF 3971</v>
          </cell>
          <cell r="F122">
            <v>4.6810999999999998</v>
          </cell>
          <cell r="L122">
            <v>4.6819974599999998</v>
          </cell>
          <cell r="N122">
            <v>9.3630974599999988</v>
          </cell>
        </row>
        <row r="123">
          <cell r="A123" t="str">
            <v>BIRF 4003</v>
          </cell>
          <cell r="B123">
            <v>5</v>
          </cell>
          <cell r="H123">
            <v>5</v>
          </cell>
          <cell r="N123">
            <v>10</v>
          </cell>
        </row>
        <row r="124">
          <cell r="A124" t="str">
            <v>BIRF 4004</v>
          </cell>
          <cell r="B124">
            <v>1.20150504</v>
          </cell>
          <cell r="H124">
            <v>1.20150504</v>
          </cell>
          <cell r="N124">
            <v>2.40301008</v>
          </cell>
        </row>
        <row r="125">
          <cell r="A125" t="str">
            <v>BIRF 4085</v>
          </cell>
          <cell r="E125">
            <v>0.397137132</v>
          </cell>
          <cell r="K125">
            <v>0.397137132</v>
          </cell>
          <cell r="N125">
            <v>0.79427426400000001</v>
          </cell>
        </row>
        <row r="126">
          <cell r="A126" t="str">
            <v>BIRF 4093</v>
          </cell>
          <cell r="D126">
            <v>15</v>
          </cell>
          <cell r="J126">
            <v>15</v>
          </cell>
          <cell r="N126">
            <v>30</v>
          </cell>
        </row>
        <row r="127">
          <cell r="A127" t="str">
            <v>BIRF 4116</v>
          </cell>
          <cell r="C127">
            <v>15</v>
          </cell>
          <cell r="I127">
            <v>15</v>
          </cell>
          <cell r="N127">
            <v>30</v>
          </cell>
        </row>
        <row r="128">
          <cell r="A128" t="str">
            <v>BIRF 4117</v>
          </cell>
          <cell r="C128">
            <v>9.6813540490000012</v>
          </cell>
          <cell r="I128">
            <v>9.6813540490000012</v>
          </cell>
          <cell r="N128">
            <v>19.362708098000002</v>
          </cell>
        </row>
        <row r="129">
          <cell r="A129" t="str">
            <v>BIRF 4131</v>
          </cell>
          <cell r="E129">
            <v>1</v>
          </cell>
          <cell r="K129">
            <v>1</v>
          </cell>
          <cell r="N129">
            <v>2</v>
          </cell>
        </row>
        <row r="130">
          <cell r="A130" t="str">
            <v>BIRF 4150</v>
          </cell>
          <cell r="D130">
            <v>4.8123808830000003</v>
          </cell>
          <cell r="J130">
            <v>4.8123808830000003</v>
          </cell>
          <cell r="N130">
            <v>9.6247617660000007</v>
          </cell>
        </row>
        <row r="131">
          <cell r="A131" t="str">
            <v>BIRF 4163</v>
          </cell>
          <cell r="G131">
            <v>8.1042101019999997</v>
          </cell>
          <cell r="M131">
            <v>8.1042101019999997</v>
          </cell>
          <cell r="N131">
            <v>16.208420203999999</v>
          </cell>
        </row>
        <row r="132">
          <cell r="A132" t="str">
            <v>BIRF 4164</v>
          </cell>
          <cell r="B132">
            <v>5</v>
          </cell>
          <cell r="H132">
            <v>5</v>
          </cell>
          <cell r="N132">
            <v>10</v>
          </cell>
        </row>
        <row r="133">
          <cell r="A133" t="str">
            <v>BIRF 4168</v>
          </cell>
          <cell r="G133">
            <v>0.74906126000000006</v>
          </cell>
          <cell r="M133">
            <v>0.74906126000000006</v>
          </cell>
          <cell r="N133">
            <v>1.4981225200000001</v>
          </cell>
        </row>
        <row r="134">
          <cell r="A134" t="str">
            <v>BIRF 4195</v>
          </cell>
          <cell r="D134">
            <v>9.9977800000000006</v>
          </cell>
          <cell r="J134">
            <v>9.9977800000000006</v>
          </cell>
          <cell r="N134">
            <v>19.995560000000001</v>
          </cell>
        </row>
        <row r="135">
          <cell r="A135" t="str">
            <v>BIRF 421</v>
          </cell>
          <cell r="D135">
            <v>7.8998523000000001E-2</v>
          </cell>
          <cell r="J135">
            <v>7.8998523000000001E-2</v>
          </cell>
          <cell r="N135">
            <v>0.157997046</v>
          </cell>
        </row>
        <row r="136">
          <cell r="A136" t="str">
            <v>BIRF 4212</v>
          </cell>
          <cell r="D136">
            <v>3.5251438990000001</v>
          </cell>
          <cell r="J136">
            <v>3.5251438990000001</v>
          </cell>
          <cell r="N136">
            <v>7.0502877980000003</v>
          </cell>
        </row>
        <row r="137">
          <cell r="A137" t="str">
            <v>BIRF 4218</v>
          </cell>
          <cell r="F137">
            <v>2.4998999999999998</v>
          </cell>
          <cell r="L137">
            <v>2.4998999999999998</v>
          </cell>
          <cell r="N137">
            <v>4.9997999999999996</v>
          </cell>
        </row>
        <row r="138">
          <cell r="A138" t="str">
            <v>BIRF 4219</v>
          </cell>
          <cell r="F138">
            <v>3.75</v>
          </cell>
          <cell r="L138">
            <v>3.75</v>
          </cell>
          <cell r="N138">
            <v>7.5</v>
          </cell>
        </row>
        <row r="139">
          <cell r="A139" t="str">
            <v>BIRF 4220</v>
          </cell>
          <cell r="F139">
            <v>1.7499</v>
          </cell>
          <cell r="L139">
            <v>1.7499</v>
          </cell>
          <cell r="N139">
            <v>3.4998</v>
          </cell>
        </row>
        <row r="140">
          <cell r="A140" t="str">
            <v>BIRF 4221</v>
          </cell>
          <cell r="F140">
            <v>5</v>
          </cell>
          <cell r="L140">
            <v>5</v>
          </cell>
          <cell r="N140">
            <v>10</v>
          </cell>
        </row>
        <row r="141">
          <cell r="A141" t="str">
            <v>BIRF 4273</v>
          </cell>
          <cell r="C141">
            <v>1.8156000000000001</v>
          </cell>
          <cell r="I141">
            <v>1.8156000000000001</v>
          </cell>
          <cell r="N141">
            <v>3.6312000000000002</v>
          </cell>
        </row>
        <row r="142">
          <cell r="A142" t="str">
            <v>BIRF 4281</v>
          </cell>
          <cell r="E142">
            <v>0.29851</v>
          </cell>
          <cell r="K142">
            <v>0.29851</v>
          </cell>
          <cell r="N142">
            <v>0.59702</v>
          </cell>
        </row>
        <row r="143">
          <cell r="A143" t="str">
            <v>BIRF 4282</v>
          </cell>
          <cell r="D143">
            <v>1.3681000000000001</v>
          </cell>
          <cell r="J143">
            <v>1.3681000000000001</v>
          </cell>
          <cell r="N143">
            <v>2.7362000000000002</v>
          </cell>
        </row>
        <row r="144">
          <cell r="A144" t="str">
            <v>BIRF 4295</v>
          </cell>
          <cell r="F144">
            <v>22.408073509000001</v>
          </cell>
          <cell r="L144">
            <v>22.408073509000001</v>
          </cell>
          <cell r="N144">
            <v>44.816147018000002</v>
          </cell>
        </row>
        <row r="145">
          <cell r="A145" t="str">
            <v>BIRF 4313</v>
          </cell>
          <cell r="F145">
            <v>5.9256000000000002</v>
          </cell>
          <cell r="L145">
            <v>5.9256000000000002</v>
          </cell>
          <cell r="N145">
            <v>11.8512</v>
          </cell>
        </row>
        <row r="146">
          <cell r="A146" t="str">
            <v>BIRF 4314</v>
          </cell>
          <cell r="F146">
            <v>0.17299999999999999</v>
          </cell>
          <cell r="L146">
            <v>0.17299999999999999</v>
          </cell>
          <cell r="N146">
            <v>0.34599999999999997</v>
          </cell>
        </row>
        <row r="147">
          <cell r="A147" t="str">
            <v>BIRF 4366</v>
          </cell>
          <cell r="C147">
            <v>14.2</v>
          </cell>
          <cell r="I147">
            <v>14.2</v>
          </cell>
          <cell r="N147">
            <v>28.4</v>
          </cell>
        </row>
        <row r="148">
          <cell r="A148" t="str">
            <v>BIRF 4398</v>
          </cell>
          <cell r="E148">
            <v>4.1646999999999998</v>
          </cell>
          <cell r="K148">
            <v>4.2830000000000004</v>
          </cell>
          <cell r="N148">
            <v>8.4477000000000011</v>
          </cell>
        </row>
        <row r="149">
          <cell r="A149" t="str">
            <v>BIRF 4423</v>
          </cell>
          <cell r="D149">
            <v>0.76797614099999989</v>
          </cell>
          <cell r="J149">
            <v>0.76797614099999989</v>
          </cell>
          <cell r="N149">
            <v>1.5359522819999998</v>
          </cell>
        </row>
        <row r="150">
          <cell r="A150" t="str">
            <v>BIRF 4454</v>
          </cell>
          <cell r="C150">
            <v>0.104156095</v>
          </cell>
          <cell r="I150">
            <v>0.104156095</v>
          </cell>
          <cell r="N150">
            <v>0.20831219000000001</v>
          </cell>
        </row>
        <row r="151">
          <cell r="A151" t="str">
            <v>BIRF 4459</v>
          </cell>
          <cell r="E151">
            <v>0.5</v>
          </cell>
          <cell r="K151">
            <v>0.5</v>
          </cell>
          <cell r="N151">
            <v>1</v>
          </cell>
        </row>
        <row r="152">
          <cell r="A152" t="str">
            <v>BIRF 4472</v>
          </cell>
          <cell r="G152">
            <v>2.15E-3</v>
          </cell>
          <cell r="M152">
            <v>2.2000000000000001E-3</v>
          </cell>
          <cell r="N152">
            <v>4.3499999999999997E-3</v>
          </cell>
        </row>
        <row r="153">
          <cell r="A153" t="str">
            <v>BIRF 4484</v>
          </cell>
          <cell r="B153">
            <v>0.74601917600000001</v>
          </cell>
          <cell r="H153">
            <v>0.74601917600000001</v>
          </cell>
          <cell r="N153">
            <v>1.492038352</v>
          </cell>
        </row>
        <row r="154">
          <cell r="A154" t="str">
            <v>BIRF 4516</v>
          </cell>
          <cell r="C154">
            <v>2.625</v>
          </cell>
          <cell r="I154">
            <v>2.625</v>
          </cell>
          <cell r="N154">
            <v>5.25</v>
          </cell>
        </row>
        <row r="155">
          <cell r="A155" t="str">
            <v>BIRF 4578</v>
          </cell>
          <cell r="E155">
            <v>2.2210000000000001</v>
          </cell>
          <cell r="K155">
            <v>2.2210000000000001</v>
          </cell>
          <cell r="N155">
            <v>4.4420000000000002</v>
          </cell>
        </row>
        <row r="156">
          <cell r="A156" t="str">
            <v>BIRF 4580</v>
          </cell>
          <cell r="G156">
            <v>0.23326956299999999</v>
          </cell>
          <cell r="M156">
            <v>0.23326956299999999</v>
          </cell>
          <cell r="N156">
            <v>0.46653912599999997</v>
          </cell>
        </row>
        <row r="157">
          <cell r="A157" t="str">
            <v>BIRF 4585</v>
          </cell>
          <cell r="E157">
            <v>11.399900000000001</v>
          </cell>
          <cell r="K157">
            <v>11.399900000000001</v>
          </cell>
          <cell r="N157">
            <v>22.799800000000001</v>
          </cell>
        </row>
        <row r="158">
          <cell r="A158" t="str">
            <v>BIRF 4586</v>
          </cell>
          <cell r="E158">
            <v>2.4466602499999999</v>
          </cell>
          <cell r="K158">
            <v>2.4466602499999999</v>
          </cell>
          <cell r="N158">
            <v>4.8933204999999997</v>
          </cell>
        </row>
        <row r="159">
          <cell r="A159" t="str">
            <v>BIRF 4634</v>
          </cell>
          <cell r="D159">
            <v>10.164899999999999</v>
          </cell>
          <cell r="J159">
            <v>10.164899999999999</v>
          </cell>
          <cell r="N159">
            <v>20.329799999999999</v>
          </cell>
        </row>
        <row r="160">
          <cell r="A160" t="str">
            <v>BIRF 4640</v>
          </cell>
          <cell r="E160">
            <v>0.22575888099999999</v>
          </cell>
          <cell r="K160">
            <v>0.22575888099999999</v>
          </cell>
          <cell r="N160">
            <v>0.45151776199999999</v>
          </cell>
        </row>
        <row r="161">
          <cell r="A161" t="str">
            <v>BIRF 7075</v>
          </cell>
          <cell r="C161">
            <v>15.2</v>
          </cell>
          <cell r="I161">
            <v>15.2</v>
          </cell>
          <cell r="N161">
            <v>30.4</v>
          </cell>
        </row>
        <row r="162">
          <cell r="A162" t="str">
            <v>BIRF 7157</v>
          </cell>
          <cell r="E162">
            <v>28.08</v>
          </cell>
          <cell r="K162">
            <v>29.1</v>
          </cell>
          <cell r="N162">
            <v>57.18</v>
          </cell>
        </row>
        <row r="163">
          <cell r="A163" t="str">
            <v>BIRF 7171</v>
          </cell>
          <cell r="C163">
            <v>17.3</v>
          </cell>
          <cell r="I163">
            <v>17.899999999999999</v>
          </cell>
          <cell r="N163">
            <v>35.200000000000003</v>
          </cell>
        </row>
        <row r="164">
          <cell r="A164" t="str">
            <v>BIRF 7199</v>
          </cell>
          <cell r="E164">
            <v>20.04</v>
          </cell>
          <cell r="K164">
            <v>20.76</v>
          </cell>
          <cell r="N164">
            <v>40.799999999999997</v>
          </cell>
        </row>
        <row r="165">
          <cell r="A165" t="str">
            <v>BIRF 7242</v>
          </cell>
          <cell r="G165">
            <v>7.8685675799999997</v>
          </cell>
          <cell r="M165">
            <v>7.8685675799999997</v>
          </cell>
          <cell r="N165">
            <v>15.737135159999999</v>
          </cell>
        </row>
        <row r="166">
          <cell r="A166" t="str">
            <v>BIRF 7268</v>
          </cell>
          <cell r="E166">
            <v>0.78043410000000002</v>
          </cell>
          <cell r="K166">
            <v>0.78043410000000002</v>
          </cell>
          <cell r="N166">
            <v>1.5608682</v>
          </cell>
        </row>
        <row r="167">
          <cell r="A167" t="str">
            <v>BIRF 7295</v>
          </cell>
          <cell r="C167">
            <v>1.87701512</v>
          </cell>
          <cell r="I167">
            <v>1.87701512</v>
          </cell>
          <cell r="N167">
            <v>3.7540302400000001</v>
          </cell>
        </row>
        <row r="168">
          <cell r="A168" t="str">
            <v>BIRF 7301</v>
          </cell>
          <cell r="E168">
            <v>0</v>
          </cell>
          <cell r="K168">
            <v>0</v>
          </cell>
          <cell r="N168">
            <v>0</v>
          </cell>
        </row>
        <row r="169">
          <cell r="A169" t="str">
            <v>BIRF 7369</v>
          </cell>
          <cell r="D169">
            <v>0</v>
          </cell>
          <cell r="J169">
            <v>5.222022956</v>
          </cell>
          <cell r="N169">
            <v>5.222022956</v>
          </cell>
        </row>
        <row r="170">
          <cell r="A170" t="str">
            <v>BODEN 15 USD</v>
          </cell>
          <cell r="E170">
            <v>0</v>
          </cell>
          <cell r="K170">
            <v>0</v>
          </cell>
          <cell r="N170">
            <v>0</v>
          </cell>
        </row>
        <row r="171">
          <cell r="A171" t="str">
            <v>BODEN 2012 - II</v>
          </cell>
          <cell r="C171">
            <v>0</v>
          </cell>
          <cell r="I171">
            <v>61.307733169999999</v>
          </cell>
          <cell r="N171">
            <v>61.307733169999999</v>
          </cell>
        </row>
        <row r="172">
          <cell r="A172" t="str">
            <v>BODEN 2014 ($+CER)</v>
          </cell>
          <cell r="D172">
            <v>0</v>
          </cell>
          <cell r="J172">
            <v>0</v>
          </cell>
          <cell r="N172">
            <v>0</v>
          </cell>
        </row>
        <row r="173">
          <cell r="A173" t="str">
            <v>BOGAR</v>
          </cell>
          <cell r="B173">
            <v>47.15292868190695</v>
          </cell>
          <cell r="C173">
            <v>47.15292868190695</v>
          </cell>
          <cell r="D173">
            <v>70.729393027615856</v>
          </cell>
          <cell r="E173">
            <v>70.729393027615856</v>
          </cell>
          <cell r="F173">
            <v>70.729393027615856</v>
          </cell>
          <cell r="G173">
            <v>70.729393027615856</v>
          </cell>
          <cell r="H173">
            <v>70.729393027615856</v>
          </cell>
          <cell r="I173">
            <v>70.729393027615856</v>
          </cell>
          <cell r="J173">
            <v>70.729393027615856</v>
          </cell>
          <cell r="K173">
            <v>70.729393027615856</v>
          </cell>
          <cell r="L173">
            <v>70.729393027615856</v>
          </cell>
          <cell r="M173">
            <v>70.729393027615856</v>
          </cell>
          <cell r="N173">
            <v>801.59978763997242</v>
          </cell>
        </row>
        <row r="174">
          <cell r="A174" t="str">
            <v>BOGAR 2020</v>
          </cell>
          <cell r="B174">
            <v>2.535922745964736</v>
          </cell>
          <cell r="C174">
            <v>2.535922745964736</v>
          </cell>
          <cell r="D174">
            <v>2.535922745964736</v>
          </cell>
          <cell r="E174">
            <v>2.535922745964736</v>
          </cell>
          <cell r="F174">
            <v>2.535922745964736</v>
          </cell>
          <cell r="G174">
            <v>2.535922745964736</v>
          </cell>
          <cell r="H174">
            <v>2.535922745964736</v>
          </cell>
          <cell r="I174">
            <v>2.535922745964736</v>
          </cell>
          <cell r="J174">
            <v>2.535922745964736</v>
          </cell>
          <cell r="K174">
            <v>2.535922745964736</v>
          </cell>
          <cell r="L174">
            <v>2.535922745964736</v>
          </cell>
          <cell r="M174">
            <v>2.535922745964736</v>
          </cell>
          <cell r="N174">
            <v>30.431072951576834</v>
          </cell>
        </row>
        <row r="175">
          <cell r="A175" t="str">
            <v>Bonar V</v>
          </cell>
          <cell r="D175">
            <v>0</v>
          </cell>
          <cell r="J175">
            <v>0</v>
          </cell>
          <cell r="N175">
            <v>0</v>
          </cell>
        </row>
        <row r="176">
          <cell r="A176" t="str">
            <v>Bonar VII</v>
          </cell>
          <cell r="D176">
            <v>0</v>
          </cell>
          <cell r="J176">
            <v>0</v>
          </cell>
          <cell r="N176">
            <v>0</v>
          </cell>
        </row>
        <row r="177">
          <cell r="A177" t="str">
            <v>Bono 2013 $</v>
          </cell>
          <cell r="E177">
            <v>1.78145918814433</v>
          </cell>
          <cell r="K177">
            <v>1.78145918814433</v>
          </cell>
          <cell r="N177">
            <v>3.56291837628866</v>
          </cell>
        </row>
        <row r="178">
          <cell r="A178" t="str">
            <v>BT 2089</v>
          </cell>
          <cell r="B178">
            <v>2.8397670264175257</v>
          </cell>
          <cell r="N178">
            <v>2.8397670264175257</v>
          </cell>
        </row>
        <row r="179">
          <cell r="A179" t="str">
            <v>CAF I</v>
          </cell>
          <cell r="F179">
            <v>4.4458145409999998</v>
          </cell>
          <cell r="L179">
            <v>4.4458145409999998</v>
          </cell>
          <cell r="N179">
            <v>8.8916290819999997</v>
          </cell>
        </row>
        <row r="180">
          <cell r="A180" t="str">
            <v>CAF II</v>
          </cell>
          <cell r="G180">
            <v>0.28197888799999998</v>
          </cell>
          <cell r="M180">
            <v>0.28197888799999998</v>
          </cell>
          <cell r="N180">
            <v>0.56395777599999997</v>
          </cell>
        </row>
        <row r="181">
          <cell r="A181" t="str">
            <v>CITILA/RELEXT</v>
          </cell>
          <cell r="B181">
            <v>4.6431800000000002E-3</v>
          </cell>
          <cell r="C181">
            <v>4.6703700000000001E-3</v>
          </cell>
          <cell r="D181">
            <v>5.4043900000000002E-3</v>
          </cell>
          <cell r="E181">
            <v>4.7293599999999993E-3</v>
          </cell>
          <cell r="F181">
            <v>4.9906999999999998E-3</v>
          </cell>
          <cell r="G181">
            <v>4.7862799999999995E-3</v>
          </cell>
          <cell r="H181">
            <v>5.0461000000000004E-3</v>
          </cell>
          <cell r="I181">
            <v>4.8438500000000002E-3</v>
          </cell>
          <cell r="J181">
            <v>4.87222E-3</v>
          </cell>
          <cell r="K181">
            <v>5.1297499999999998E-3</v>
          </cell>
          <cell r="L181">
            <v>4.9307800000000001E-3</v>
          </cell>
          <cell r="M181">
            <v>5.1867600000000003E-3</v>
          </cell>
          <cell r="N181">
            <v>5.923374E-2</v>
          </cell>
        </row>
        <row r="182">
          <cell r="A182" t="str">
            <v>DISC $+CER</v>
          </cell>
          <cell r="G182">
            <v>0</v>
          </cell>
          <cell r="M182">
            <v>0</v>
          </cell>
          <cell r="N182">
            <v>0</v>
          </cell>
        </row>
        <row r="183">
          <cell r="A183" t="str">
            <v>DISC EUR</v>
          </cell>
          <cell r="G183">
            <v>0</v>
          </cell>
          <cell r="M183">
            <v>0</v>
          </cell>
          <cell r="N183">
            <v>0</v>
          </cell>
        </row>
        <row r="184">
          <cell r="A184" t="str">
            <v>DISC JPY</v>
          </cell>
          <cell r="G184">
            <v>0</v>
          </cell>
          <cell r="M184">
            <v>0</v>
          </cell>
          <cell r="N184">
            <v>0</v>
          </cell>
        </row>
        <row r="185">
          <cell r="A185" t="str">
            <v>DISC USD</v>
          </cell>
          <cell r="G185">
            <v>0</v>
          </cell>
          <cell r="M185">
            <v>0</v>
          </cell>
          <cell r="N185">
            <v>0</v>
          </cell>
        </row>
        <row r="186">
          <cell r="A186" t="str">
            <v>DISD</v>
          </cell>
          <cell r="F186">
            <v>0</v>
          </cell>
          <cell r="L186">
            <v>0</v>
          </cell>
          <cell r="N186">
            <v>0</v>
          </cell>
        </row>
        <row r="187">
          <cell r="A187" t="str">
            <v>DISDDM</v>
          </cell>
          <cell r="F187">
            <v>0</v>
          </cell>
          <cell r="L187">
            <v>0</v>
          </cell>
          <cell r="N187">
            <v>0</v>
          </cell>
        </row>
        <row r="188">
          <cell r="A188" t="str">
            <v>EIB/VIALIDAD</v>
          </cell>
          <cell r="G188">
            <v>1.6996428900000002</v>
          </cell>
          <cell r="M188">
            <v>1.7564195499999999</v>
          </cell>
          <cell r="N188">
            <v>3.4560624400000002</v>
          </cell>
        </row>
        <row r="189">
          <cell r="A189" t="str">
            <v>EL/DEM-44</v>
          </cell>
          <cell r="F189">
            <v>0</v>
          </cell>
          <cell r="N189">
            <v>0</v>
          </cell>
        </row>
        <row r="190">
          <cell r="A190" t="str">
            <v>EL/DEM-52</v>
          </cell>
          <cell r="J190">
            <v>0</v>
          </cell>
          <cell r="N190">
            <v>0</v>
          </cell>
        </row>
        <row r="191">
          <cell r="A191" t="str">
            <v>EL/DEM-55</v>
          </cell>
          <cell r="L191">
            <v>0</v>
          </cell>
          <cell r="N191">
            <v>0</v>
          </cell>
        </row>
        <row r="192">
          <cell r="A192" t="str">
            <v>EL/DEM-82</v>
          </cell>
          <cell r="H192">
            <v>219.52998102967283</v>
          </cell>
          <cell r="N192">
            <v>219.52998102967283</v>
          </cell>
        </row>
        <row r="193">
          <cell r="A193" t="str">
            <v>EL/EUR-85</v>
          </cell>
          <cell r="H193">
            <v>247.70161805731678</v>
          </cell>
          <cell r="N193">
            <v>247.70161805731678</v>
          </cell>
        </row>
        <row r="194">
          <cell r="A194" t="str">
            <v>EL/USD-89</v>
          </cell>
          <cell r="D194">
            <v>0.54615119999999995</v>
          </cell>
          <cell r="J194">
            <v>0.54615119999999995</v>
          </cell>
          <cell r="N194">
            <v>1.0923023999999999</v>
          </cell>
        </row>
        <row r="195">
          <cell r="A195" t="str">
            <v>FERRO</v>
          </cell>
          <cell r="E195">
            <v>0</v>
          </cell>
          <cell r="K195">
            <v>0</v>
          </cell>
          <cell r="N195">
            <v>0</v>
          </cell>
        </row>
        <row r="196">
          <cell r="A196" t="str">
            <v>FIDA 417</v>
          </cell>
          <cell r="G196">
            <v>0.35824936411617703</v>
          </cell>
          <cell r="M196">
            <v>0.35824936411617703</v>
          </cell>
          <cell r="N196">
            <v>0.71649872823235405</v>
          </cell>
        </row>
        <row r="197">
          <cell r="A197" t="str">
            <v>FIDA 514</v>
          </cell>
          <cell r="G197">
            <v>3.3174744869649365E-2</v>
          </cell>
          <cell r="M197">
            <v>3.3174744869649365E-2</v>
          </cell>
          <cell r="N197">
            <v>6.6349489739298731E-2</v>
          </cell>
        </row>
        <row r="198">
          <cell r="A198" t="str">
            <v>FKUW/PROVSF</v>
          </cell>
          <cell r="G198">
            <v>1.130084785615491</v>
          </cell>
          <cell r="M198">
            <v>1.130084785615491</v>
          </cell>
          <cell r="N198">
            <v>2.2601695712309819</v>
          </cell>
        </row>
        <row r="199">
          <cell r="A199" t="str">
            <v>FON/TESORO</v>
          </cell>
          <cell r="B199">
            <v>3.9150924613402062E-2</v>
          </cell>
          <cell r="C199">
            <v>0.26535226804123707</v>
          </cell>
          <cell r="D199">
            <v>0.31396694909793821</v>
          </cell>
          <cell r="E199">
            <v>0.47379379832474228</v>
          </cell>
          <cell r="F199">
            <v>0.15041426868556701</v>
          </cell>
          <cell r="G199">
            <v>0.61267292847938148</v>
          </cell>
          <cell r="H199">
            <v>3.1381079252577319E-2</v>
          </cell>
          <cell r="I199">
            <v>0.26535228092783503</v>
          </cell>
          <cell r="J199">
            <v>0.31396694587628871</v>
          </cell>
          <cell r="K199">
            <v>0.45688192010309281</v>
          </cell>
          <cell r="L199">
            <v>0.14953551224226805</v>
          </cell>
          <cell r="M199">
            <v>0.61267291559278347</v>
          </cell>
          <cell r="N199">
            <v>3.6851417912371129</v>
          </cell>
        </row>
        <row r="200">
          <cell r="A200" t="str">
            <v>FONP 06/94</v>
          </cell>
          <cell r="D200">
            <v>1.7153564350000001</v>
          </cell>
          <cell r="J200">
            <v>1.7153564350000001</v>
          </cell>
          <cell r="N200">
            <v>3.4307128700000002</v>
          </cell>
        </row>
        <row r="201">
          <cell r="A201" t="str">
            <v>FONP 12/02</v>
          </cell>
          <cell r="B201">
            <v>1.9320198E-2</v>
          </cell>
          <cell r="H201">
            <v>1.9320198E-2</v>
          </cell>
          <cell r="N201">
            <v>3.8640396E-2</v>
          </cell>
        </row>
        <row r="202">
          <cell r="A202" t="str">
            <v>FONP 13/03</v>
          </cell>
          <cell r="D202">
            <v>0.74705859499999994</v>
          </cell>
          <cell r="J202">
            <v>0.74705859499999994</v>
          </cell>
          <cell r="N202">
            <v>1.4941171899999999</v>
          </cell>
        </row>
        <row r="203">
          <cell r="A203" t="str">
            <v>FONP 14/04</v>
          </cell>
          <cell r="C203">
            <v>0.248399429</v>
          </cell>
          <cell r="I203">
            <v>0.248399429</v>
          </cell>
          <cell r="N203">
            <v>0.49679885800000001</v>
          </cell>
        </row>
        <row r="204">
          <cell r="A204" t="str">
            <v>FUB/RELEXT</v>
          </cell>
          <cell r="B204">
            <v>2.5338800000000001E-3</v>
          </cell>
          <cell r="C204">
            <v>1.8971300000000001E-3</v>
          </cell>
          <cell r="D204">
            <v>2.9950900000000002E-3</v>
          </cell>
          <cell r="E204">
            <v>2.7957899999999998E-3</v>
          </cell>
          <cell r="F204">
            <v>2.5964899999999999E-3</v>
          </cell>
          <cell r="G204">
            <v>2.1817399999999997E-3</v>
          </cell>
          <cell r="H204">
            <v>2.8406399999999997E-3</v>
          </cell>
          <cell r="I204">
            <v>2.4288600000000001E-3</v>
          </cell>
          <cell r="J204">
            <v>2.4442299999999999E-3</v>
          </cell>
          <cell r="K204">
            <v>2.673E-3</v>
          </cell>
          <cell r="L204">
            <v>2.0510999999999997E-3</v>
          </cell>
          <cell r="M204">
            <v>3.1266200000000001E-3</v>
          </cell>
          <cell r="N204">
            <v>3.0564569999999996E-2</v>
          </cell>
        </row>
        <row r="205">
          <cell r="A205" t="str">
            <v>GLO17 PES</v>
          </cell>
          <cell r="B205">
            <v>0</v>
          </cell>
          <cell r="H205">
            <v>0</v>
          </cell>
          <cell r="N205">
            <v>0</v>
          </cell>
        </row>
        <row r="206">
          <cell r="A206" t="str">
            <v>ICE/ASEGSAL</v>
          </cell>
          <cell r="B206">
            <v>0.10730121000000001</v>
          </cell>
          <cell r="H206">
            <v>0.10730121000000001</v>
          </cell>
          <cell r="N206">
            <v>0.21460242000000002</v>
          </cell>
        </row>
        <row r="207">
          <cell r="A207" t="str">
            <v>ICE/BICE</v>
          </cell>
          <cell r="B207">
            <v>0.77098568000000001</v>
          </cell>
          <cell r="H207">
            <v>0.77098568000000001</v>
          </cell>
          <cell r="N207">
            <v>1.54197136</v>
          </cell>
        </row>
        <row r="208">
          <cell r="A208" t="str">
            <v>ICE/CORTE</v>
          </cell>
          <cell r="E208">
            <v>9.3219579999999996E-2</v>
          </cell>
          <cell r="K208">
            <v>9.3219579999999996E-2</v>
          </cell>
          <cell r="N208">
            <v>0.18643915999999999</v>
          </cell>
        </row>
        <row r="209">
          <cell r="A209" t="str">
            <v>ICE/DEFENSA</v>
          </cell>
          <cell r="B209">
            <v>0.72804878000000006</v>
          </cell>
          <cell r="H209">
            <v>0.72804878000000006</v>
          </cell>
          <cell r="N209">
            <v>1.4560975600000001</v>
          </cell>
        </row>
        <row r="210">
          <cell r="A210" t="str">
            <v>ICE/EDUCACION</v>
          </cell>
          <cell r="B210">
            <v>0.43121872999999999</v>
          </cell>
          <cell r="H210">
            <v>0.43121872999999999</v>
          </cell>
          <cell r="N210">
            <v>0.86243745999999999</v>
          </cell>
        </row>
        <row r="211">
          <cell r="A211" t="str">
            <v>ICE/JUSTICIA</v>
          </cell>
          <cell r="B211">
            <v>9.8774089999999995E-2</v>
          </cell>
          <cell r="H211">
            <v>9.8774089999999995E-2</v>
          </cell>
          <cell r="N211">
            <v>0.19754817999999999</v>
          </cell>
        </row>
        <row r="212">
          <cell r="A212" t="str">
            <v>ICE/MCBA</v>
          </cell>
          <cell r="G212">
            <v>0.35395259000000001</v>
          </cell>
          <cell r="M212">
            <v>0.35395259000000001</v>
          </cell>
          <cell r="N212">
            <v>0.70790518000000002</v>
          </cell>
        </row>
        <row r="213">
          <cell r="A213" t="str">
            <v>ICE/PREFEC</v>
          </cell>
          <cell r="G213">
            <v>6.6803979999999999E-2</v>
          </cell>
          <cell r="M213">
            <v>6.6803979999999999E-2</v>
          </cell>
          <cell r="N213">
            <v>0.13360796</v>
          </cell>
        </row>
        <row r="214">
          <cell r="A214" t="str">
            <v>ICE/PRES</v>
          </cell>
          <cell r="B214">
            <v>1.5233170000000001E-2</v>
          </cell>
          <cell r="H214">
            <v>1.5233170000000001E-2</v>
          </cell>
          <cell r="N214">
            <v>3.0466340000000001E-2</v>
          </cell>
        </row>
        <row r="215">
          <cell r="A215" t="str">
            <v>ICE/PROVCB</v>
          </cell>
          <cell r="E215">
            <v>0.62365181000000003</v>
          </cell>
          <cell r="K215">
            <v>0.62365181000000003</v>
          </cell>
          <cell r="N215">
            <v>1.2473036200000001</v>
          </cell>
        </row>
        <row r="216">
          <cell r="A216" t="str">
            <v>ICE/SALUD</v>
          </cell>
          <cell r="F216">
            <v>2.34358567</v>
          </cell>
          <cell r="L216">
            <v>2.34358567</v>
          </cell>
          <cell r="N216">
            <v>4.6871713399999999</v>
          </cell>
        </row>
        <row r="217">
          <cell r="A217" t="str">
            <v>ICE/SALUDPBA</v>
          </cell>
          <cell r="B217">
            <v>0.64464681999999995</v>
          </cell>
          <cell r="H217">
            <v>0.64464681999999995</v>
          </cell>
          <cell r="N217">
            <v>1.2892936399999999</v>
          </cell>
        </row>
        <row r="218">
          <cell r="A218" t="str">
            <v>ICE/VIALIDAD</v>
          </cell>
          <cell r="D218">
            <v>0.12129997000000001</v>
          </cell>
          <cell r="J218">
            <v>0.12129997000000001</v>
          </cell>
          <cell r="N218">
            <v>0.24259994000000001</v>
          </cell>
        </row>
        <row r="219">
          <cell r="A219" t="str">
            <v>ICO/CBA</v>
          </cell>
          <cell r="E219">
            <v>2.6418124651280754</v>
          </cell>
          <cell r="K219">
            <v>2.6418124651280754</v>
          </cell>
          <cell r="N219">
            <v>5.2836249302561509</v>
          </cell>
        </row>
        <row r="220">
          <cell r="A220" t="str">
            <v>ICO/SALUD</v>
          </cell>
          <cell r="E220">
            <v>2.6418124778087755</v>
          </cell>
          <cell r="K220">
            <v>2.6418124778087755</v>
          </cell>
          <cell r="N220">
            <v>5.283624955617551</v>
          </cell>
        </row>
        <row r="221">
          <cell r="A221" t="str">
            <v>IRB/RELEXT</v>
          </cell>
          <cell r="D221">
            <v>5.3883464367233073E-3</v>
          </cell>
          <cell r="G221">
            <v>5.4953081410093847E-3</v>
          </cell>
          <cell r="J221">
            <v>5.6044002028912002E-3</v>
          </cell>
          <cell r="M221">
            <v>5.7156353030687309E-3</v>
          </cell>
          <cell r="N221">
            <v>2.220369008369262E-2</v>
          </cell>
        </row>
        <row r="222">
          <cell r="A222" t="str">
            <v>JBIC/PROV</v>
          </cell>
          <cell r="C222">
            <v>1.3266570763500931</v>
          </cell>
          <cell r="I222">
            <v>1.3266570763500931</v>
          </cell>
          <cell r="N222">
            <v>2.6533141527001862</v>
          </cell>
        </row>
        <row r="223">
          <cell r="A223" t="str">
            <v>JBIC/PROVBA</v>
          </cell>
          <cell r="D223">
            <v>1.0603098019299138</v>
          </cell>
          <cell r="J223">
            <v>1.0603098019299138</v>
          </cell>
          <cell r="N223">
            <v>2.1206196038598275</v>
          </cell>
        </row>
        <row r="224">
          <cell r="A224" t="str">
            <v>KFW/CONEA</v>
          </cell>
          <cell r="D224">
            <v>4.1441789893482124</v>
          </cell>
          <cell r="J224">
            <v>4.1441789893482124</v>
          </cell>
          <cell r="N224">
            <v>8.2883579786964248</v>
          </cell>
        </row>
        <row r="225">
          <cell r="A225" t="str">
            <v>KFW/INTI</v>
          </cell>
          <cell r="G225">
            <v>0.29975340096373326</v>
          </cell>
          <cell r="M225">
            <v>0.29975340096373326</v>
          </cell>
          <cell r="N225">
            <v>0.59950680192746653</v>
          </cell>
        </row>
        <row r="226">
          <cell r="A226" t="str">
            <v>KFW/YACYRETA</v>
          </cell>
          <cell r="F226">
            <v>0.36000308141009379</v>
          </cell>
          <cell r="L226">
            <v>0.36000308141009379</v>
          </cell>
          <cell r="N226">
            <v>0.72000616282018759</v>
          </cell>
        </row>
        <row r="227">
          <cell r="A227" t="str">
            <v>LETR INTRAN</v>
          </cell>
          <cell r="B227">
            <v>0</v>
          </cell>
          <cell r="H227">
            <v>0</v>
          </cell>
          <cell r="N227">
            <v>0</v>
          </cell>
        </row>
        <row r="228">
          <cell r="A228" t="str">
            <v>MEDIO/BCRA</v>
          </cell>
          <cell r="D228">
            <v>1.4191061399999998</v>
          </cell>
          <cell r="E228">
            <v>6.3274789999999997E-2</v>
          </cell>
          <cell r="J228">
            <v>1.4191061399999998</v>
          </cell>
          <cell r="K228">
            <v>1.3162430000000001E-2</v>
          </cell>
          <cell r="N228">
            <v>2.9146494999999994</v>
          </cell>
        </row>
        <row r="229">
          <cell r="A229" t="str">
            <v>MEDIO/HIDRONOR</v>
          </cell>
          <cell r="E229">
            <v>6.8695079888409852E-2</v>
          </cell>
          <cell r="K229">
            <v>6.8695079888409852E-2</v>
          </cell>
          <cell r="N229">
            <v>0.1373901597768197</v>
          </cell>
        </row>
        <row r="230">
          <cell r="A230" t="str">
            <v>MEDIO/JUSTICIA</v>
          </cell>
          <cell r="F230">
            <v>5.6662050000000005E-2</v>
          </cell>
          <cell r="L230">
            <v>5.6662050000000005E-2</v>
          </cell>
          <cell r="N230">
            <v>0.11332410000000001</v>
          </cell>
        </row>
        <row r="231">
          <cell r="A231" t="str">
            <v>MEDIO/NASA</v>
          </cell>
          <cell r="F231">
            <v>0.25308641897032719</v>
          </cell>
          <cell r="L231">
            <v>0.25308641897032719</v>
          </cell>
          <cell r="N231">
            <v>0.50617283794065437</v>
          </cell>
        </row>
        <row r="232">
          <cell r="A232" t="str">
            <v>MEDIO/PROVBA</v>
          </cell>
          <cell r="G232">
            <v>0.50009934060360139</v>
          </cell>
          <cell r="M232">
            <v>0.50009934060360139</v>
          </cell>
          <cell r="N232">
            <v>1.0001986812072028</v>
          </cell>
        </row>
        <row r="233">
          <cell r="A233" t="str">
            <v>MEDIO/SALUD</v>
          </cell>
          <cell r="F233">
            <v>0.60626195790007609</v>
          </cell>
          <cell r="L233">
            <v>0.60626195790007609</v>
          </cell>
          <cell r="N233">
            <v>1.2125239158001522</v>
          </cell>
        </row>
        <row r="234">
          <cell r="A234" t="str">
            <v>MEDIO/YACYRETA</v>
          </cell>
          <cell r="B234">
            <v>1.010149068932285</v>
          </cell>
          <cell r="H234">
            <v>1.010149068932285</v>
          </cell>
          <cell r="N234">
            <v>2.0202981378645699</v>
          </cell>
        </row>
        <row r="235">
          <cell r="A235" t="str">
            <v>OCMO</v>
          </cell>
          <cell r="E235">
            <v>2.1529080662482798</v>
          </cell>
          <cell r="L235">
            <v>6.2931159177098378E-2</v>
          </cell>
          <cell r="N235">
            <v>2.2158392254253783</v>
          </cell>
        </row>
        <row r="236">
          <cell r="A236" t="str">
            <v>P BG04/06</v>
          </cell>
          <cell r="M236">
            <v>0</v>
          </cell>
          <cell r="N236">
            <v>0</v>
          </cell>
        </row>
        <row r="237">
          <cell r="A237" t="str">
            <v>P BG05/17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 BG06/27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 BG08/19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 t="str">
            <v>P BG09/09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 t="str">
            <v>P BG10/20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 BG11/10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 t="str">
            <v>P BG12/15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 t="str">
            <v>P BG13/30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 t="str">
            <v>P BG14/31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 t="str">
            <v>P BG15/12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 t="str">
            <v>P BG16/08$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 t="str">
            <v>P BG17/08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891.90075172235061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891.90075172235061</v>
          </cell>
          <cell r="N248">
            <v>1783.8015034447012</v>
          </cell>
        </row>
        <row r="249">
          <cell r="A249" t="str">
            <v>P BG18/18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 t="str">
            <v>P BG19/31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 t="str">
            <v>P BIHD</v>
          </cell>
          <cell r="B251">
            <v>4.3365993102275823E-3</v>
          </cell>
          <cell r="C251">
            <v>4.3365993102275823E-3</v>
          </cell>
          <cell r="D251">
            <v>4.3365993102275823E-3</v>
          </cell>
          <cell r="E251">
            <v>4.3365993102275823E-3</v>
          </cell>
          <cell r="F251">
            <v>4.3365993102275823E-3</v>
          </cell>
          <cell r="G251">
            <v>4.3365993102275823E-3</v>
          </cell>
          <cell r="H251">
            <v>4.3365993102275823E-3</v>
          </cell>
          <cell r="I251">
            <v>4.3365993102275823E-3</v>
          </cell>
          <cell r="J251">
            <v>4.3365993102275823E-3</v>
          </cell>
          <cell r="K251">
            <v>4.3365993102275823E-3</v>
          </cell>
          <cell r="L251">
            <v>4.3365993102275823E-3</v>
          </cell>
          <cell r="M251">
            <v>4.3365993102275823E-3</v>
          </cell>
          <cell r="N251">
            <v>5.2039191722730992E-2</v>
          </cell>
        </row>
        <row r="252">
          <cell r="A252" t="str">
            <v>P BP07/B450 (Celtic I)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11.868653291279646</v>
          </cell>
          <cell r="N252">
            <v>11.868653291279646</v>
          </cell>
        </row>
        <row r="253">
          <cell r="A253" t="str">
            <v>P BP07/B450 (Celtic II)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17.628439636591466</v>
          </cell>
          <cell r="N253">
            <v>17.628439636591466</v>
          </cell>
        </row>
        <row r="254">
          <cell r="A254" t="str">
            <v>P BT03</v>
          </cell>
          <cell r="M254">
            <v>0</v>
          </cell>
          <cell r="N254">
            <v>0</v>
          </cell>
        </row>
        <row r="255">
          <cell r="A255" t="str">
            <v>P BT04</v>
          </cell>
          <cell r="M255">
            <v>0</v>
          </cell>
          <cell r="N255">
            <v>0</v>
          </cell>
        </row>
        <row r="256">
          <cell r="A256" t="str">
            <v>P BT05</v>
          </cell>
          <cell r="M256">
            <v>0</v>
          </cell>
          <cell r="N256">
            <v>0</v>
          </cell>
        </row>
        <row r="257">
          <cell r="A257" t="str">
            <v>P BT06</v>
          </cell>
          <cell r="M257">
            <v>0</v>
          </cell>
          <cell r="N257">
            <v>0</v>
          </cell>
        </row>
        <row r="258">
          <cell r="A258" t="str">
            <v>P BT27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P DC$</v>
          </cell>
          <cell r="B259">
            <v>0.31753871456185567</v>
          </cell>
          <cell r="C259">
            <v>0.31753871456185567</v>
          </cell>
          <cell r="D259">
            <v>0.31753871456185567</v>
          </cell>
          <cell r="E259">
            <v>1.9462226159793813E-2</v>
          </cell>
          <cell r="N259">
            <v>0.97207836984536078</v>
          </cell>
        </row>
        <row r="260">
          <cell r="A260" t="str">
            <v>P EL/ARP-61</v>
          </cell>
          <cell r="B260">
            <v>0</v>
          </cell>
          <cell r="C260">
            <v>21.23637244201031</v>
          </cell>
          <cell r="M260">
            <v>0</v>
          </cell>
          <cell r="N260">
            <v>21.23637244201031</v>
          </cell>
        </row>
        <row r="261">
          <cell r="A261" t="str">
            <v>P PRE6</v>
          </cell>
          <cell r="B261">
            <v>0.61750539976960028</v>
          </cell>
          <cell r="C261">
            <v>0.61750539976960028</v>
          </cell>
          <cell r="D261">
            <v>0.61750539976960028</v>
          </cell>
          <cell r="E261">
            <v>0.61750539976960028</v>
          </cell>
          <cell r="F261">
            <v>0.61750539976960028</v>
          </cell>
          <cell r="G261">
            <v>0.61750539976960028</v>
          </cell>
          <cell r="H261">
            <v>0.61750539976960028</v>
          </cell>
          <cell r="I261">
            <v>0.61750539976960028</v>
          </cell>
          <cell r="J261">
            <v>0.61750539976960028</v>
          </cell>
          <cell r="K261">
            <v>0.61750539976960028</v>
          </cell>
          <cell r="L261">
            <v>0.61750539976960028</v>
          </cell>
          <cell r="M261">
            <v>0.61750539976960028</v>
          </cell>
          <cell r="N261">
            <v>7.4100647972352016</v>
          </cell>
        </row>
        <row r="262">
          <cell r="A262" t="str">
            <v>P PRO1</v>
          </cell>
          <cell r="B262">
            <v>1.77671</v>
          </cell>
          <cell r="C262">
            <v>1.77671</v>
          </cell>
          <cell r="D262">
            <v>1.4936239239690721</v>
          </cell>
          <cell r="N262">
            <v>5.0470439239690723</v>
          </cell>
        </row>
        <row r="263">
          <cell r="A263" t="str">
            <v>P PRO10</v>
          </cell>
          <cell r="B263">
            <v>0.7290109422015415</v>
          </cell>
          <cell r="C263">
            <v>0</v>
          </cell>
          <cell r="D263">
            <v>0</v>
          </cell>
          <cell r="E263">
            <v>0.7290109422015415</v>
          </cell>
          <cell r="N263">
            <v>1.458021884403083</v>
          </cell>
        </row>
        <row r="264">
          <cell r="A264" t="str">
            <v>P PRO2</v>
          </cell>
          <cell r="B264">
            <v>1.5071813452345431</v>
          </cell>
          <cell r="C264">
            <v>0.75218252219885473</v>
          </cell>
          <cell r="D264">
            <v>0.75218252219885473</v>
          </cell>
          <cell r="E264">
            <v>0.39518850628962593</v>
          </cell>
          <cell r="N264">
            <v>3.4067348959218782</v>
          </cell>
        </row>
        <row r="265">
          <cell r="A265" t="str">
            <v>P PRO3</v>
          </cell>
          <cell r="B265">
            <v>4.2097036082474225E-3</v>
          </cell>
          <cell r="C265">
            <v>4.2097036082474225E-3</v>
          </cell>
          <cell r="D265">
            <v>4.2097036082474225E-3</v>
          </cell>
          <cell r="E265">
            <v>4.2097036082474225E-3</v>
          </cell>
          <cell r="F265">
            <v>4.2097036082474225E-3</v>
          </cell>
          <cell r="G265">
            <v>4.2097036082474225E-3</v>
          </cell>
          <cell r="H265">
            <v>4.2097036082474225E-3</v>
          </cell>
          <cell r="I265">
            <v>4.2097036082474225E-3</v>
          </cell>
          <cell r="J265">
            <v>4.2097036082474225E-3</v>
          </cell>
          <cell r="K265">
            <v>4.2097036082474225E-3</v>
          </cell>
          <cell r="L265">
            <v>4.2097036082474225E-3</v>
          </cell>
          <cell r="M265">
            <v>4.2097036082474225E-3</v>
          </cell>
          <cell r="N265">
            <v>5.0516443298969059E-2</v>
          </cell>
        </row>
        <row r="266">
          <cell r="A266" t="str">
            <v>P PRO4</v>
          </cell>
          <cell r="B266">
            <v>2.4702571910736171</v>
          </cell>
          <cell r="C266">
            <v>2.4702571910736171</v>
          </cell>
          <cell r="D266">
            <v>2.4702571910736171</v>
          </cell>
          <cell r="E266">
            <v>2.4702571910736171</v>
          </cell>
          <cell r="F266">
            <v>2.4702571910736171</v>
          </cell>
          <cell r="G266">
            <v>2.4702571910736171</v>
          </cell>
          <cell r="H266">
            <v>2.4702571910736171</v>
          </cell>
          <cell r="I266">
            <v>2.4702571910736171</v>
          </cell>
          <cell r="J266">
            <v>2.4702571910736171</v>
          </cell>
          <cell r="K266">
            <v>2.4702571910736171</v>
          </cell>
          <cell r="L266">
            <v>2.4702571910736171</v>
          </cell>
          <cell r="M266">
            <v>2.4702571910736171</v>
          </cell>
          <cell r="N266">
            <v>29.643086292883407</v>
          </cell>
        </row>
        <row r="267">
          <cell r="A267" t="str">
            <v>P PRO5</v>
          </cell>
          <cell r="B267">
            <v>2.1713535083762885</v>
          </cell>
          <cell r="C267">
            <v>0</v>
          </cell>
          <cell r="D267">
            <v>0</v>
          </cell>
          <cell r="E267">
            <v>2.1745442235824739</v>
          </cell>
          <cell r="N267">
            <v>4.3458977319587628</v>
          </cell>
        </row>
        <row r="268">
          <cell r="A268" t="str">
            <v>P PRO6</v>
          </cell>
          <cell r="B268">
            <v>11.561477650161031</v>
          </cell>
          <cell r="C268">
            <v>0</v>
          </cell>
          <cell r="D268">
            <v>0</v>
          </cell>
          <cell r="E268">
            <v>10.899973504631177</v>
          </cell>
          <cell r="N268">
            <v>22.461451154792208</v>
          </cell>
        </row>
        <row r="269">
          <cell r="A269" t="str">
            <v>P PRO7</v>
          </cell>
          <cell r="B269">
            <v>6.7913047680412363E-3</v>
          </cell>
          <cell r="C269">
            <v>6.7913047680412363E-3</v>
          </cell>
          <cell r="D269">
            <v>6.7913047680412363E-3</v>
          </cell>
          <cell r="E269">
            <v>6.7913047680412363E-3</v>
          </cell>
          <cell r="F269">
            <v>6.7913047680412363E-3</v>
          </cell>
          <cell r="G269">
            <v>6.7913047680412363E-3</v>
          </cell>
          <cell r="H269">
            <v>6.7913047680412363E-3</v>
          </cell>
          <cell r="I269">
            <v>6.7913047680412363E-3</v>
          </cell>
          <cell r="J269">
            <v>6.7913047680412363E-3</v>
          </cell>
          <cell r="K269">
            <v>6.7913047680412363E-3</v>
          </cell>
          <cell r="L269">
            <v>6.7913047680412363E-3</v>
          </cell>
          <cell r="M269">
            <v>6.7913047680412363E-3</v>
          </cell>
          <cell r="N269">
            <v>8.1495657216494863E-2</v>
          </cell>
        </row>
        <row r="270">
          <cell r="A270" t="str">
            <v>P PRO8</v>
          </cell>
          <cell r="B270">
            <v>4.0623760769520664E-2</v>
          </cell>
          <cell r="C270">
            <v>4.0623760769520664E-2</v>
          </cell>
          <cell r="D270">
            <v>4.0623760769520664E-2</v>
          </cell>
          <cell r="E270">
            <v>4.0623760769520664E-2</v>
          </cell>
          <cell r="F270">
            <v>4.0623760769520664E-2</v>
          </cell>
          <cell r="G270">
            <v>4.0623760769520664E-2</v>
          </cell>
          <cell r="H270">
            <v>4.0623760769520664E-2</v>
          </cell>
          <cell r="I270">
            <v>4.0623760769520664E-2</v>
          </cell>
          <cell r="J270">
            <v>4.0623760769520664E-2</v>
          </cell>
          <cell r="K270">
            <v>4.0623760769520664E-2</v>
          </cell>
          <cell r="L270">
            <v>4.0623760769520664E-2</v>
          </cell>
          <cell r="M270">
            <v>4.0623760769520664E-2</v>
          </cell>
          <cell r="N270">
            <v>0.48748512923424808</v>
          </cell>
        </row>
        <row r="271">
          <cell r="A271" t="str">
            <v>P PRO9</v>
          </cell>
          <cell r="B271">
            <v>1.1326750998711339</v>
          </cell>
          <cell r="C271">
            <v>0</v>
          </cell>
          <cell r="D271">
            <v>0</v>
          </cell>
          <cell r="E271">
            <v>1.1325567042525773</v>
          </cell>
          <cell r="N271">
            <v>2.2652318041237112</v>
          </cell>
        </row>
        <row r="272">
          <cell r="A272" t="str">
            <v>PAR</v>
          </cell>
          <cell r="F272">
            <v>0</v>
          </cell>
          <cell r="L272">
            <v>0</v>
          </cell>
          <cell r="N272">
            <v>0</v>
          </cell>
        </row>
        <row r="273">
          <cell r="A273" t="str">
            <v>PAR $+CER</v>
          </cell>
          <cell r="D273">
            <v>0</v>
          </cell>
          <cell r="J273">
            <v>0</v>
          </cell>
          <cell r="N273">
            <v>0</v>
          </cell>
        </row>
        <row r="274">
          <cell r="A274" t="str">
            <v>PAR EUR</v>
          </cell>
          <cell r="D274">
            <v>0</v>
          </cell>
          <cell r="J274">
            <v>0</v>
          </cell>
          <cell r="N274">
            <v>0</v>
          </cell>
        </row>
        <row r="275">
          <cell r="A275" t="str">
            <v>PAR JPY</v>
          </cell>
          <cell r="D275">
            <v>0</v>
          </cell>
          <cell r="J275">
            <v>0</v>
          </cell>
          <cell r="N275">
            <v>0</v>
          </cell>
        </row>
        <row r="276">
          <cell r="A276" t="str">
            <v>PAR USD</v>
          </cell>
          <cell r="D276">
            <v>0</v>
          </cell>
          <cell r="J276">
            <v>0</v>
          </cell>
          <cell r="N276">
            <v>0</v>
          </cell>
        </row>
        <row r="277">
          <cell r="A277" t="str">
            <v>PARDM</v>
          </cell>
          <cell r="F277">
            <v>0</v>
          </cell>
          <cell r="L277">
            <v>0</v>
          </cell>
          <cell r="N277">
            <v>0</v>
          </cell>
        </row>
        <row r="278">
          <cell r="A278" t="str">
            <v>PR8</v>
          </cell>
          <cell r="B278">
            <v>5.071065188367788</v>
          </cell>
          <cell r="C278">
            <v>5.071065188367788</v>
          </cell>
          <cell r="D278">
            <v>5.071065188367788</v>
          </cell>
          <cell r="E278">
            <v>5.071065188367788</v>
          </cell>
          <cell r="F278">
            <v>5.071065188367788</v>
          </cell>
          <cell r="G278">
            <v>5.071065188367788</v>
          </cell>
          <cell r="H278">
            <v>5.071065188367788</v>
          </cell>
          <cell r="I278">
            <v>5.071065188367788</v>
          </cell>
          <cell r="J278">
            <v>5.071065188367788</v>
          </cell>
          <cell r="K278">
            <v>5.071065188367788</v>
          </cell>
          <cell r="L278">
            <v>5.071065188367788</v>
          </cell>
          <cell r="M278">
            <v>5.071065188367788</v>
          </cell>
          <cell r="N278">
            <v>60.85278226041347</v>
          </cell>
        </row>
        <row r="279">
          <cell r="A279" t="str">
            <v>PRE5</v>
          </cell>
          <cell r="B279">
            <v>29.612255382811547</v>
          </cell>
          <cell r="N279">
            <v>29.612255382811547</v>
          </cell>
        </row>
        <row r="280">
          <cell r="A280" t="str">
            <v>PRE6</v>
          </cell>
          <cell r="B280">
            <v>0.22674449888069503</v>
          </cell>
          <cell r="N280">
            <v>0.22674449888069503</v>
          </cell>
        </row>
        <row r="281">
          <cell r="A281" t="str">
            <v>PRO3</v>
          </cell>
          <cell r="B281">
            <v>9.4933099226804124E-2</v>
          </cell>
          <cell r="C281">
            <v>9.4933099226804124E-2</v>
          </cell>
          <cell r="D281">
            <v>9.4933099226804124E-2</v>
          </cell>
          <cell r="E281">
            <v>9.4933099226804124E-2</v>
          </cell>
          <cell r="F281">
            <v>9.4933099226804124E-2</v>
          </cell>
          <cell r="G281">
            <v>9.4933099226804124E-2</v>
          </cell>
          <cell r="H281">
            <v>9.4933099226804124E-2</v>
          </cell>
          <cell r="I281">
            <v>9.4933099226804124E-2</v>
          </cell>
          <cell r="J281">
            <v>9.4933099226804124E-2</v>
          </cell>
          <cell r="K281">
            <v>9.4933099226804124E-2</v>
          </cell>
          <cell r="L281">
            <v>9.4933099226804124E-2</v>
          </cell>
          <cell r="M281">
            <v>4.5225740979381443E-3</v>
          </cell>
          <cell r="N281">
            <v>1.0487866655927838</v>
          </cell>
        </row>
        <row r="282">
          <cell r="A282" t="str">
            <v>PRO4</v>
          </cell>
          <cell r="B282">
            <v>3.7170958576939581</v>
          </cell>
          <cell r="C282">
            <v>3.7170958576939581</v>
          </cell>
          <cell r="D282">
            <v>3.7170958576939581</v>
          </cell>
          <cell r="E282">
            <v>3.7170958576939581</v>
          </cell>
          <cell r="F282">
            <v>3.7170958576939581</v>
          </cell>
          <cell r="G282">
            <v>3.7170958576939581</v>
          </cell>
          <cell r="H282">
            <v>3.7170958576939581</v>
          </cell>
          <cell r="I282">
            <v>3.7170958576939581</v>
          </cell>
          <cell r="J282">
            <v>3.7170958576939581</v>
          </cell>
          <cell r="K282">
            <v>3.7170958576939581</v>
          </cell>
          <cell r="L282">
            <v>3.7170958576939581</v>
          </cell>
          <cell r="M282">
            <v>0.17890725007893982</v>
          </cell>
          <cell r="N282">
            <v>41.066961684712481</v>
          </cell>
        </row>
        <row r="283">
          <cell r="A283" t="str">
            <v>PRO7</v>
          </cell>
          <cell r="B283">
            <v>14.939707811816874</v>
          </cell>
          <cell r="C283">
            <v>14.939707811816874</v>
          </cell>
          <cell r="D283">
            <v>14.939707811816874</v>
          </cell>
          <cell r="E283">
            <v>14.939936332515394</v>
          </cell>
          <cell r="F283">
            <v>14.939707811816874</v>
          </cell>
          <cell r="G283">
            <v>14.939707811816874</v>
          </cell>
          <cell r="H283">
            <v>14.939707811816874</v>
          </cell>
          <cell r="I283">
            <v>14.939707811816874</v>
          </cell>
          <cell r="J283">
            <v>14.939707811816874</v>
          </cell>
          <cell r="K283">
            <v>14.939707811816874</v>
          </cell>
          <cell r="L283">
            <v>14.939707811816874</v>
          </cell>
          <cell r="M283">
            <v>13.221605433754537</v>
          </cell>
          <cell r="N283">
            <v>177.55861988443868</v>
          </cell>
        </row>
        <row r="284">
          <cell r="A284" t="str">
            <v>PRO8</v>
          </cell>
          <cell r="B284">
            <v>1.1520043464459839E-2</v>
          </cell>
          <cell r="C284">
            <v>1.1520043464459839E-2</v>
          </cell>
          <cell r="D284">
            <v>1.1520043464459839E-2</v>
          </cell>
          <cell r="E284">
            <v>1.1520043464459839E-2</v>
          </cell>
          <cell r="F284">
            <v>1.1520043464459839E-2</v>
          </cell>
          <cell r="G284">
            <v>1.1520043464459839E-2</v>
          </cell>
          <cell r="H284">
            <v>1.1520043464459839E-2</v>
          </cell>
          <cell r="I284">
            <v>1.1520043464459839E-2</v>
          </cell>
          <cell r="J284">
            <v>1.1520043464459839E-2</v>
          </cell>
          <cell r="K284">
            <v>1.1520043464459839E-2</v>
          </cell>
          <cell r="L284">
            <v>1.1520043464459839E-2</v>
          </cell>
          <cell r="M284">
            <v>1.1520043464459839E-2</v>
          </cell>
          <cell r="N284">
            <v>0.13824052157351807</v>
          </cell>
        </row>
        <row r="285">
          <cell r="A285" t="str">
            <v>SABA/INTGM</v>
          </cell>
          <cell r="C285">
            <v>9.682781E-2</v>
          </cell>
          <cell r="N285">
            <v>9.682781E-2</v>
          </cell>
        </row>
        <row r="286">
          <cell r="A286" t="str">
            <v>WBC/RELEXT</v>
          </cell>
          <cell r="B286">
            <v>2.0252184936614469E-3</v>
          </cell>
          <cell r="C286">
            <v>2.3225592841163308E-3</v>
          </cell>
          <cell r="D286">
            <v>2.3303855331841912E-3</v>
          </cell>
          <cell r="E286">
            <v>2.6275242356450408E-3</v>
          </cell>
          <cell r="F286">
            <v>2.8251953765846384E-3</v>
          </cell>
          <cell r="G286">
            <v>3.1148680089485457E-3</v>
          </cell>
          <cell r="H286">
            <v>4.3662908277404926E-3</v>
          </cell>
          <cell r="I286">
            <v>2.3038523489932886E-3</v>
          </cell>
          <cell r="J286">
            <v>2.5909463087248324E-3</v>
          </cell>
          <cell r="K286">
            <v>2.7843117076808352E-3</v>
          </cell>
          <cell r="L286">
            <v>3.0670417598806865E-3</v>
          </cell>
          <cell r="M286">
            <v>4.3501342281879194E-3</v>
          </cell>
          <cell r="N286">
            <v>3.4708328113348244E-2</v>
          </cell>
        </row>
        <row r="287">
          <cell r="A287" t="str">
            <v>WEST/CONEA</v>
          </cell>
          <cell r="B287">
            <v>0</v>
          </cell>
          <cell r="D287">
            <v>4.1444279368501142</v>
          </cell>
          <cell r="H287">
            <v>0</v>
          </cell>
          <cell r="J287">
            <v>4.1444279368501142</v>
          </cell>
          <cell r="N287">
            <v>8.2888558737002285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 Pmos Gdos"/>
      <sheetName val="Total"/>
      <sheetName val="AFJP"/>
      <sheetName val="S.Publico"/>
      <sheetName val="Bancos"/>
      <sheetName val="Cia.Seguros"/>
      <sheetName val="FCI"/>
      <sheetName val="CarteraResidentes"/>
      <sheetName val="Rentabilidad"/>
      <sheetName val="Rentabilidad T.E.A."/>
      <sheetName val="CarteraResidentes.xls"/>
      <sheetName val="Fto. a partir del impuesto"/>
    </sheetNames>
    <definedNames>
      <definedName name="RESIDENTES" refersTo="='Total'!$A$4:$BA$287"/>
    </definedNames>
    <sheetDataSet>
      <sheetData sheetId="0" refreshError="1">
        <row r="4">
          <cell r="A4" t="str">
            <v>Indice Aplicado</v>
          </cell>
          <cell r="G4">
            <v>1.0117238772746693</v>
          </cell>
          <cell r="J4" t="str">
            <v>* 4% excepto GL31 Mega (5%)</v>
          </cell>
          <cell r="K4" t="str">
            <v>* 4% excepto GL31 Mega (5%)</v>
          </cell>
          <cell r="N4" t="str">
            <v>* 4% excepto GL31 Mega (5%)</v>
          </cell>
          <cell r="O4" t="str">
            <v>* 4% excepto GL31 Mega (5%)</v>
          </cell>
        </row>
        <row r="5">
          <cell r="A5" t="str">
            <v>P FRB</v>
          </cell>
          <cell r="F5">
            <v>1.8321377270412202</v>
          </cell>
          <cell r="G5">
            <v>2.1420472601529901</v>
          </cell>
          <cell r="H5">
            <v>1.8210571398913569</v>
          </cell>
          <cell r="I5">
            <v>1.6076648529157773</v>
          </cell>
          <cell r="J5" t="str">
            <v>* Todos capitalizan hasta el 31/3/02 excepto GL31 Mega (hasta el 19/6/06)</v>
          </cell>
          <cell r="K5" t="str">
            <v>* Todos capitalizan hasta el 31/3/02 excepto GL31 Mega (hasta el 19/6/06)</v>
          </cell>
          <cell r="L5">
            <v>0</v>
          </cell>
          <cell r="M5">
            <v>0</v>
          </cell>
          <cell r="N5" t="str">
            <v>* Todos capitalizan hasta el 31/3/02 excepto GL31 Mega (hasta el 19/6/06)</v>
          </cell>
          <cell r="O5" t="str">
            <v>* Todos capitalizan hasta el 31/3/02 excepto GL31 Mega (hasta el 19/6/06)</v>
          </cell>
        </row>
        <row r="6">
          <cell r="A6" t="str">
            <v>P BG01/03</v>
          </cell>
          <cell r="F6">
            <v>9.0948711431547591E-2</v>
          </cell>
          <cell r="G6">
            <v>6.2382945161629302E-2</v>
          </cell>
          <cell r="H6">
            <v>5.2854968755540681E-2</v>
          </cell>
          <cell r="I6">
            <v>4.6606671339985993E-2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P BG04/06</v>
          </cell>
          <cell r="F7">
            <v>0.21516501245345732</v>
          </cell>
          <cell r="G7">
            <v>0.12310342535411911</v>
          </cell>
          <cell r="H7">
            <v>0.10410019773067913</v>
          </cell>
          <cell r="I7">
            <v>9.1799647451591138E-2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P BG05/17</v>
          </cell>
          <cell r="F8">
            <v>4.6347042274581582</v>
          </cell>
          <cell r="G8">
            <v>1.2185405956714026</v>
          </cell>
          <cell r="H8">
            <v>1.0173487935862517</v>
          </cell>
          <cell r="I8">
            <v>0.88235935385816422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P BG06/27</v>
          </cell>
          <cell r="F9">
            <v>3.43556979386477</v>
          </cell>
          <cell r="G9">
            <v>1.8270690553277718</v>
          </cell>
          <cell r="H9">
            <v>1.5438028766087397</v>
          </cell>
          <cell r="I9">
            <v>1.3572225628466936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P BG07/05</v>
          </cell>
          <cell r="F10">
            <v>0.44621361893279371</v>
          </cell>
          <cell r="G10">
            <v>0.25895715622177112</v>
          </cell>
          <cell r="H10">
            <v>0.21901485426261297</v>
          </cell>
          <cell r="I10">
            <v>0.1964442701871448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 BG08/19</v>
          </cell>
          <cell r="F11">
            <v>0.70358763476921937</v>
          </cell>
          <cell r="G11">
            <v>0.40322775606239308</v>
          </cell>
          <cell r="H11">
            <v>0.34098831985679595</v>
          </cell>
          <cell r="I11">
            <v>0.30953341273529189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 BG09/09</v>
          </cell>
          <cell r="F12">
            <v>1.6811194055609913</v>
          </cell>
          <cell r="G12">
            <v>0.80798083886647554</v>
          </cell>
          <cell r="H12">
            <v>0.6818938937312734</v>
          </cell>
          <cell r="I12">
            <v>0.59526205475211702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P BG10/20</v>
          </cell>
          <cell r="F13">
            <v>0.25508259901253444</v>
          </cell>
          <cell r="G13">
            <v>0.1565725602167907</v>
          </cell>
          <cell r="H13">
            <v>0.13249678615533969</v>
          </cell>
          <cell r="I13">
            <v>0.1190178001090199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P BG11/10</v>
          </cell>
          <cell r="F14">
            <v>0.8243318908376599</v>
          </cell>
          <cell r="G14">
            <v>0.52265354882992621</v>
          </cell>
          <cell r="H14">
            <v>0.44242381932227048</v>
          </cell>
          <cell r="I14">
            <v>0.39095719993974515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P BG12/15</v>
          </cell>
          <cell r="F15">
            <v>2.3126774881741525</v>
          </cell>
          <cell r="G15">
            <v>1.378623998379404</v>
          </cell>
          <cell r="H15">
            <v>1.1635466244114994</v>
          </cell>
          <cell r="I15">
            <v>1.0397836889255403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 BG13/30</v>
          </cell>
          <cell r="F16">
            <v>1.0232858834022829</v>
          </cell>
          <cell r="G16">
            <v>0.69254313978483462</v>
          </cell>
          <cell r="H16">
            <v>0.58658368405925521</v>
          </cell>
          <cell r="I16">
            <v>0.52485170358539901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 BG14/31</v>
          </cell>
          <cell r="F17">
            <v>0.41716744391854998</v>
          </cell>
          <cell r="G17">
            <v>0.23825166512906273</v>
          </cell>
          <cell r="H17">
            <v>0.38095269985591129</v>
          </cell>
          <cell r="I17">
            <v>0.13195858422059573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 BG15/12</v>
          </cell>
          <cell r="F18">
            <v>1.4285921705746123</v>
          </cell>
          <cell r="G18">
            <v>0.59296127210215765</v>
          </cell>
          <cell r="H18">
            <v>0.49944262988378824</v>
          </cell>
          <cell r="I18">
            <v>0.43610297886043997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 BG16/08$</v>
          </cell>
          <cell r="F19">
            <v>3.4254629828830812</v>
          </cell>
          <cell r="G19">
            <v>1.9563486173502602</v>
          </cell>
          <cell r="H19">
            <v>1.1872437748577791</v>
          </cell>
          <cell r="I19">
            <v>1.2348152111558897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P BG17/08</v>
          </cell>
          <cell r="F20">
            <v>71.020798384178406</v>
          </cell>
          <cell r="G20">
            <v>35.865966913088577</v>
          </cell>
          <cell r="H20">
            <v>31.841522913840237</v>
          </cell>
          <cell r="I20">
            <v>28.48250817377324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P BG18/18</v>
          </cell>
          <cell r="F21">
            <v>47.943252546079506</v>
          </cell>
          <cell r="G21">
            <v>30.738780777525051</v>
          </cell>
          <cell r="H21">
            <v>27.63376843626267</v>
          </cell>
          <cell r="I21">
            <v>25.270756790910319</v>
          </cell>
          <cell r="J21">
            <v>25.808797156798288</v>
          </cell>
          <cell r="K21">
            <v>29.127477273434756</v>
          </cell>
          <cell r="L21">
            <v>35.602248189393656</v>
          </cell>
          <cell r="M21">
            <v>6.1830371977160352</v>
          </cell>
        </row>
        <row r="22">
          <cell r="A22" t="str">
            <v>P BG19/31</v>
          </cell>
          <cell r="F22">
            <v>87.687222274272457</v>
          </cell>
          <cell r="G22">
            <v>50.660541776961075</v>
          </cell>
          <cell r="H22">
            <v>53.252897119449052</v>
          </cell>
          <cell r="I22">
            <v>49.386782867428067</v>
          </cell>
          <cell r="J22">
            <v>53.636547917972024</v>
          </cell>
          <cell r="K22">
            <v>60.567949695188695</v>
          </cell>
          <cell r="L22">
            <v>74.015292981261325</v>
          </cell>
          <cell r="M22">
            <v>2.5462609685711408</v>
          </cell>
        </row>
        <row r="23">
          <cell r="A23" t="str">
            <v>P EL/ARP-61</v>
          </cell>
          <cell r="F23">
            <v>0.68599945966000475</v>
          </cell>
          <cell r="G23">
            <v>0.39178739924063838</v>
          </cell>
          <cell r="H23">
            <v>0.23605237787319946</v>
          </cell>
          <cell r="I23">
            <v>0.22688728704455557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P EL/ARP-68</v>
          </cell>
          <cell r="F24">
            <v>5.2886195451947116E-2</v>
          </cell>
          <cell r="G24">
            <v>3.44374406127552E-2</v>
          </cell>
          <cell r="H24">
            <v>1.9981261081989627E-2</v>
          </cell>
          <cell r="I24">
            <v>0.14862179535445882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P EL/USD-74</v>
          </cell>
          <cell r="F25">
            <v>0</v>
          </cell>
          <cell r="G25">
            <v>8.2166167514112501E-2</v>
          </cell>
          <cell r="H25">
            <v>7.0208995254968723E-2</v>
          </cell>
          <cell r="I25">
            <v>6.4898907528865485E-2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P EL/USD-79</v>
          </cell>
          <cell r="F26">
            <v>0</v>
          </cell>
          <cell r="G26">
            <v>0.75254053033564805</v>
          </cell>
          <cell r="H26">
            <v>0.64302761248335483</v>
          </cell>
          <cell r="I26">
            <v>0.57975506751685679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P EL/USD-91</v>
          </cell>
          <cell r="F27">
            <v>0</v>
          </cell>
          <cell r="G27">
            <v>3.0149987005535835E-2</v>
          </cell>
          <cell r="H27">
            <v>2.5762431894434671E-2</v>
          </cell>
          <cell r="I27">
            <v>2.2717081993840808E-2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A29" t="str">
            <v>P GPBX7</v>
          </cell>
          <cell r="F29">
            <v>2.1347468926446425</v>
          </cell>
          <cell r="G29">
            <v>1.5316847477808353</v>
          </cell>
          <cell r="H29">
            <v>0.98989669456636475</v>
          </cell>
          <cell r="I29">
            <v>0.89588187067517555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P PBAS2</v>
          </cell>
          <cell r="F30">
            <v>0.45987009421527603</v>
          </cell>
          <cell r="G30">
            <v>0.3299576224689873</v>
          </cell>
          <cell r="H30">
            <v>0.35112738748642608</v>
          </cell>
          <cell r="I30">
            <v>0.31701565183783809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P PX21</v>
          </cell>
          <cell r="F31">
            <v>0.18458714038194657</v>
          </cell>
          <cell r="G31">
            <v>0.13244160632516333</v>
          </cell>
          <cell r="H31">
            <v>0.37055235672764203</v>
          </cell>
          <cell r="I31">
            <v>0.38004054762210721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 PX13D</v>
          </cell>
          <cell r="F32">
            <v>0.14919684722222115</v>
          </cell>
          <cell r="G32">
            <v>0.10704900711866665</v>
          </cell>
          <cell r="H32">
            <v>5.6512031194808673E-2</v>
          </cell>
          <cell r="I32">
            <v>5.069350577927733E-2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P PX14D</v>
          </cell>
          <cell r="F33">
            <v>1.1296426637798618</v>
          </cell>
          <cell r="G33">
            <v>0.81052064978561</v>
          </cell>
          <cell r="H33">
            <v>0.41031301608804172</v>
          </cell>
          <cell r="I33">
            <v>0.37041298235225717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P PX22D</v>
          </cell>
          <cell r="F34">
            <v>0.54107625699653283</v>
          </cell>
          <cell r="G34">
            <v>0.38822319080704831</v>
          </cell>
          <cell r="H34">
            <v>0.19692521230339935</v>
          </cell>
          <cell r="I34">
            <v>0.17913614787541171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41">
          <cell r="H41">
            <v>0.998163019394254</v>
          </cell>
          <cell r="I41">
            <v>0.90336310643550122</v>
          </cell>
        </row>
      </sheetData>
      <sheetData sheetId="1" refreshError="1">
        <row r="4">
          <cell r="A4" t="str">
            <v>DNCI</v>
          </cell>
          <cell r="B4" t="str">
            <v>EXT/DOM</v>
          </cell>
          <cell r="C4" t="str">
            <v>AGREGAR TITULOS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  <cell r="BA4">
            <v>37986</v>
          </cell>
        </row>
        <row r="5">
          <cell r="A5" t="str">
            <v>x</v>
          </cell>
          <cell r="C5" t="str">
            <v>x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>
            <v>18</v>
          </cell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  <cell r="AR5">
            <v>44</v>
          </cell>
          <cell r="AS5">
            <v>45</v>
          </cell>
          <cell r="AT5">
            <v>46</v>
          </cell>
          <cell r="AU5">
            <v>47</v>
          </cell>
          <cell r="AV5">
            <v>48</v>
          </cell>
          <cell r="AW5">
            <v>49</v>
          </cell>
          <cell r="AX5">
            <v>50</v>
          </cell>
          <cell r="AY5">
            <v>51</v>
          </cell>
          <cell r="AZ5">
            <v>52</v>
          </cell>
          <cell r="BA5">
            <v>53</v>
          </cell>
        </row>
        <row r="6">
          <cell r="A6" t="str">
            <v>TENENCIAS TOTALES</v>
          </cell>
        </row>
        <row r="7">
          <cell r="A7" t="str">
            <v>TENENCIAS TOTALES - EMITIDOS EN EXTERIOR</v>
          </cell>
          <cell r="AI7">
            <v>9568.2308039596883</v>
          </cell>
          <cell r="AJ7">
            <v>10701.753381840224</v>
          </cell>
          <cell r="AK7">
            <v>12727.98381283394</v>
          </cell>
          <cell r="AL7">
            <v>13833.698941187631</v>
          </cell>
          <cell r="AM7">
            <v>15490.840087282517</v>
          </cell>
          <cell r="AN7">
            <v>14961.672005249671</v>
          </cell>
          <cell r="AO7">
            <v>16801.693853613244</v>
          </cell>
          <cell r="AP7">
            <v>24974.13088426206</v>
          </cell>
          <cell r="AQ7">
            <v>24855.073223565843</v>
          </cell>
          <cell r="AR7">
            <v>25654.617618679375</v>
          </cell>
          <cell r="AS7">
            <v>29464.063733573075</v>
          </cell>
          <cell r="AT7">
            <v>17434.91899900918</v>
          </cell>
          <cell r="AU7">
            <v>8891.8472416805544</v>
          </cell>
          <cell r="AV7">
            <v>17102.896399122848</v>
          </cell>
          <cell r="AW7">
            <v>19414.167488074305</v>
          </cell>
          <cell r="AX7">
            <v>22014.643112294158</v>
          </cell>
          <cell r="AY7">
            <v>22400.792055415688</v>
          </cell>
          <cell r="AZ7">
            <v>21223.142830016623</v>
          </cell>
          <cell r="BA7">
            <v>20766.233011672124</v>
          </cell>
        </row>
        <row r="8">
          <cell r="A8" t="str">
            <v>x</v>
          </cell>
          <cell r="C8" t="str">
            <v>x</v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ERROR</v>
          </cell>
          <cell r="Q8" t="str">
            <v>ERROR</v>
          </cell>
          <cell r="R8" t="str">
            <v>ERROR</v>
          </cell>
          <cell r="S8" t="str">
            <v>ERROR</v>
          </cell>
          <cell r="T8" t="str">
            <v>ERROR</v>
          </cell>
          <cell r="U8" t="str">
            <v>ERROR</v>
          </cell>
          <cell r="V8" t="str">
            <v>ERROR</v>
          </cell>
          <cell r="W8" t="str">
            <v>ERROR</v>
          </cell>
          <cell r="X8" t="str">
            <v>ERROR</v>
          </cell>
          <cell r="Y8" t="str">
            <v>ERROR</v>
          </cell>
          <cell r="Z8" t="str">
            <v>ERROR</v>
          </cell>
          <cell r="AA8" t="str">
            <v>ERROR</v>
          </cell>
          <cell r="AB8" t="str">
            <v>ERROR</v>
          </cell>
          <cell r="AC8" t="str">
            <v>ERROR</v>
          </cell>
          <cell r="AD8" t="str">
            <v>ERROR</v>
          </cell>
          <cell r="AE8" t="str">
            <v>ERROR</v>
          </cell>
          <cell r="AF8" t="str">
            <v>ERROR</v>
          </cell>
          <cell r="AG8" t="str">
            <v>ERROR</v>
          </cell>
          <cell r="AH8" t="str">
            <v>ERROR</v>
          </cell>
          <cell r="AI8" t="str">
            <v>ERROR</v>
          </cell>
          <cell r="AJ8" t="str">
            <v>ERROR</v>
          </cell>
          <cell r="AK8" t="str">
            <v>ERROR</v>
          </cell>
          <cell r="AL8" t="str">
            <v>ERROR</v>
          </cell>
          <cell r="AM8" t="str">
            <v>ERROR</v>
          </cell>
          <cell r="AN8" t="str">
            <v>ERROR</v>
          </cell>
          <cell r="AO8" t="str">
            <v>ERROR</v>
          </cell>
          <cell r="AP8" t="str">
            <v>ERROR</v>
          </cell>
          <cell r="AQ8" t="str">
            <v>ERROR</v>
          </cell>
          <cell r="AR8" t="str">
            <v>ERROR</v>
          </cell>
          <cell r="AS8" t="str">
            <v>ERROR</v>
          </cell>
          <cell r="AT8" t="str">
            <v>ERROR</v>
          </cell>
          <cell r="AU8" t="str">
            <v>ERROR</v>
          </cell>
          <cell r="AV8" t="e">
            <v>#N/A</v>
          </cell>
        </row>
        <row r="9">
          <cell r="A9" t="str">
            <v>TITULOS Y PMOS GDOS TOTALES</v>
          </cell>
          <cell r="AS9">
            <v>27472.090089922502</v>
          </cell>
          <cell r="AT9">
            <v>18817.960904084295</v>
          </cell>
          <cell r="AU9">
            <v>18093.491672144268</v>
          </cell>
          <cell r="AV9">
            <v>18958.99053357177</v>
          </cell>
          <cell r="AW9">
            <v>20468.132206423816</v>
          </cell>
          <cell r="AX9">
            <v>22790.477499443383</v>
          </cell>
          <cell r="AY9">
            <v>23254.078441893344</v>
          </cell>
          <cell r="AZ9">
            <v>28634.027393291086</v>
          </cell>
          <cell r="BA9">
            <v>29106.829253938613</v>
          </cell>
        </row>
        <row r="10">
          <cell r="A10" t="str">
            <v>TITULOS GOBIERNO NACIONAL Y PMOS GDOS</v>
          </cell>
          <cell r="X10">
            <v>3130.3016513335606</v>
          </cell>
          <cell r="Y10">
            <v>3403.5856142641769</v>
          </cell>
          <cell r="Z10">
            <v>4341.1107843127302</v>
          </cell>
          <cell r="AA10">
            <v>5036.3486155427845</v>
          </cell>
          <cell r="AB10">
            <v>5043.4431876661811</v>
          </cell>
          <cell r="AC10">
            <v>4830.2914804051406</v>
          </cell>
          <cell r="AD10">
            <v>6064.3224705174889</v>
          </cell>
          <cell r="AE10">
            <v>5617.7209414202898</v>
          </cell>
          <cell r="AF10">
            <v>5684.4454038203294</v>
          </cell>
          <cell r="AG10">
            <v>6434.6211951994874</v>
          </cell>
          <cell r="AH10">
            <v>8202.5079001721551</v>
          </cell>
          <cell r="AI10">
            <v>9827.43664681683</v>
          </cell>
          <cell r="AJ10">
            <v>11002.938233062159</v>
          </cell>
          <cell r="AK10">
            <v>13243.364609689672</v>
          </cell>
          <cell r="AL10">
            <v>14394.726527957891</v>
          </cell>
          <cell r="AM10">
            <v>16293.357527989927</v>
          </cell>
          <cell r="AN10">
            <v>15787.191317386092</v>
          </cell>
          <cell r="AO10">
            <v>17594.072459415351</v>
          </cell>
          <cell r="AP10">
            <v>25774.246967971627</v>
          </cell>
          <cell r="AQ10">
            <v>25666.067867120222</v>
          </cell>
          <cell r="AR10">
            <v>26465.61226223375</v>
          </cell>
          <cell r="AS10">
            <v>5214.1381301853689</v>
          </cell>
          <cell r="AT10">
            <v>7171.957715245393</v>
          </cell>
          <cell r="AU10">
            <v>7547.0068221783768</v>
          </cell>
          <cell r="AV10">
            <v>7366.4967260119301</v>
          </cell>
          <cell r="AW10">
            <v>7826.1663791676765</v>
          </cell>
          <cell r="AX10">
            <v>7615.0226578566362</v>
          </cell>
          <cell r="AY10">
            <v>7568.7759360705604</v>
          </cell>
          <cell r="AZ10">
            <v>24117.285765515779</v>
          </cell>
          <cell r="BA10">
            <v>24546.547774524814</v>
          </cell>
        </row>
        <row r="11">
          <cell r="A11" t="str">
            <v>TITULOS GOB. NACIONAL EMITIDOS EN EL EXTERIOR</v>
          </cell>
          <cell r="X11">
            <v>3130.3016513335633</v>
          </cell>
          <cell r="Y11">
            <v>3403.5856142641787</v>
          </cell>
          <cell r="Z11">
            <v>4341.1107843127356</v>
          </cell>
          <cell r="AA11">
            <v>5036.3486155427881</v>
          </cell>
          <cell r="AB11">
            <v>5043.4431876661793</v>
          </cell>
          <cell r="AC11">
            <v>4830.2914804051388</v>
          </cell>
          <cell r="AD11">
            <v>6064.3224705174916</v>
          </cell>
          <cell r="AE11">
            <v>5617.7209414202889</v>
          </cell>
          <cell r="AF11">
            <v>5684.4454038203285</v>
          </cell>
          <cell r="AG11">
            <v>6434.6211951994874</v>
          </cell>
          <cell r="AH11">
            <v>8202.507900172157</v>
          </cell>
          <cell r="AI11">
            <v>9827.4366468168319</v>
          </cell>
          <cell r="AJ11">
            <v>11002.938233062163</v>
          </cell>
          <cell r="AK11">
            <v>13243.364609689675</v>
          </cell>
          <cell r="AL11">
            <v>14394.726527957893</v>
          </cell>
          <cell r="AM11">
            <v>16293.357527989931</v>
          </cell>
          <cell r="AN11">
            <v>15787.19131738609</v>
          </cell>
          <cell r="AO11">
            <v>17594.072459415347</v>
          </cell>
          <cell r="AP11">
            <v>25774.246967971598</v>
          </cell>
          <cell r="AQ11">
            <v>25666.067867120197</v>
          </cell>
          <cell r="AR11">
            <v>26465.612262233728</v>
          </cell>
          <cell r="AS11">
            <v>5214.138130185368</v>
          </cell>
          <cell r="AT11">
            <v>7171.957715245383</v>
          </cell>
          <cell r="AU11">
            <v>7547.006822178384</v>
          </cell>
          <cell r="AV11">
            <v>7366.4967260119238</v>
          </cell>
          <cell r="AW11">
            <v>7826.1663791676856</v>
          </cell>
          <cell r="AX11">
            <v>7615.0226578566362</v>
          </cell>
          <cell r="AY11">
            <v>7568.7759360705586</v>
          </cell>
          <cell r="AZ11">
            <v>24117.28576551579</v>
          </cell>
          <cell r="BA11">
            <v>24546.547774524792</v>
          </cell>
        </row>
        <row r="12">
          <cell r="A12" t="str">
            <v>TITULOS GOB. NACIONAL EMITIDOS LOCALMENTE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C13" t="str">
            <v>x</v>
          </cell>
        </row>
        <row r="14">
          <cell r="A14" t="str">
            <v>BIC</v>
          </cell>
          <cell r="B14" t="str">
            <v>DOM</v>
          </cell>
          <cell r="C14" t="str">
            <v>Bic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15" t="str">
            <v>BOT5</v>
          </cell>
          <cell r="B15" t="str">
            <v>DOM</v>
          </cell>
          <cell r="C15" t="str">
            <v xml:space="preserve">Boteso 5 años 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  <row r="16">
          <cell r="A16" t="str">
            <v>BOT10</v>
          </cell>
          <cell r="B16" t="str">
            <v>DOM</v>
          </cell>
          <cell r="C16" t="str">
            <v xml:space="preserve">Boteso 10 años 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</row>
        <row r="17">
          <cell r="C17" t="str">
            <v>Botes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A18" t="str">
            <v>BOTE</v>
          </cell>
          <cell r="B18" t="str">
            <v>DOM</v>
          </cell>
          <cell r="C18" t="str">
            <v xml:space="preserve">    Botes Serie I 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BOTE2</v>
          </cell>
          <cell r="B19" t="str">
            <v>DOM</v>
          </cell>
          <cell r="C19" t="str">
            <v xml:space="preserve">    Botes Serie II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BOTE3</v>
          </cell>
          <cell r="B20" t="str">
            <v>DOM</v>
          </cell>
          <cell r="C20" t="str">
            <v xml:space="preserve">    Botes Serie III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C21" t="str">
            <v>Bonex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</row>
        <row r="22">
          <cell r="A22" t="str">
            <v>BX84</v>
          </cell>
          <cell r="B22" t="str">
            <v>DOM</v>
          </cell>
          <cell r="C22" t="str">
            <v xml:space="preserve">    Bonex 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</row>
        <row r="23">
          <cell r="A23" t="str">
            <v>BX87</v>
          </cell>
          <cell r="B23" t="str">
            <v>DOM</v>
          </cell>
          <cell r="C23" t="str">
            <v xml:space="preserve">    Bonex 87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</row>
        <row r="24">
          <cell r="A24" t="str">
            <v>BX89</v>
          </cell>
          <cell r="B24" t="str">
            <v>DOM</v>
          </cell>
          <cell r="C24" t="str">
            <v xml:space="preserve">    Bonex 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A25" t="str">
            <v>BX92</v>
          </cell>
          <cell r="B25" t="str">
            <v>DOM</v>
          </cell>
          <cell r="C25" t="str">
            <v xml:space="preserve">    Bonex 92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</row>
        <row r="26">
          <cell r="C26" t="str">
            <v>Bonos de Consolidación en Pesos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A27" t="str">
            <v>PRE1</v>
          </cell>
          <cell r="B27" t="str">
            <v>DOM</v>
          </cell>
          <cell r="C27" t="str">
            <v xml:space="preserve">    Bocon Previsional I Pesos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</row>
        <row r="28">
          <cell r="A28" t="str">
            <v>PRE3</v>
          </cell>
          <cell r="B28" t="str">
            <v>DOM</v>
          </cell>
          <cell r="C28" t="str">
            <v xml:space="preserve">    Bocon Previsional II Pesos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</row>
        <row r="29">
          <cell r="A29" t="str">
            <v>PRO1</v>
          </cell>
          <cell r="B29" t="str">
            <v>DOM</v>
          </cell>
          <cell r="C29" t="str">
            <v xml:space="preserve">    Bocon Proveedores I Pesos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PRO3</v>
          </cell>
          <cell r="B30" t="str">
            <v>DOM</v>
          </cell>
          <cell r="C30" t="str">
            <v xml:space="preserve">    Bocon Proveedores II Pesos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</row>
        <row r="31">
          <cell r="A31" t="str">
            <v>PRO5</v>
          </cell>
          <cell r="B31" t="str">
            <v>DOM</v>
          </cell>
          <cell r="C31" t="str">
            <v xml:space="preserve">    Bocon Proveedores III Pesos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</row>
        <row r="32">
          <cell r="A32" t="str">
            <v>PRO7</v>
          </cell>
          <cell r="B32" t="str">
            <v>DOM</v>
          </cell>
          <cell r="C32" t="str">
            <v xml:space="preserve">    Bocon Proveedores IV Pesos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PRO9</v>
          </cell>
          <cell r="B33" t="str">
            <v>DOM</v>
          </cell>
          <cell r="C33" t="str">
            <v xml:space="preserve">    Bocon Proveedores V Pesos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C34" t="str">
            <v>Bonos de Consolidación en Dólares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PRE2</v>
          </cell>
          <cell r="B35" t="str">
            <v>DOM</v>
          </cell>
          <cell r="C35" t="str">
            <v xml:space="preserve">    Bocon Previsional I Dólares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</row>
        <row r="36">
          <cell r="A36" t="str">
            <v>PRE4</v>
          </cell>
          <cell r="B36" t="str">
            <v>DOM</v>
          </cell>
          <cell r="C36" t="str">
            <v xml:space="preserve">    Bocon Previsional II Dólares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A37" t="str">
            <v>PRO2</v>
          </cell>
          <cell r="B37" t="str">
            <v>DOM</v>
          </cell>
          <cell r="C37" t="str">
            <v xml:space="preserve">    Bocon Proveedores I Dólares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A38" t="str">
            <v>PRO4</v>
          </cell>
          <cell r="B38" t="str">
            <v>DOM</v>
          </cell>
          <cell r="C38" t="str">
            <v xml:space="preserve">    Bocon Proveedores II Dólares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</row>
        <row r="39">
          <cell r="A39" t="str">
            <v>PRO6</v>
          </cell>
          <cell r="B39" t="str">
            <v>DOM</v>
          </cell>
          <cell r="C39" t="str">
            <v xml:space="preserve">    Bocon Proveedores III Dólares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  <row r="40">
          <cell r="A40" t="str">
            <v>PRO8</v>
          </cell>
          <cell r="B40" t="str">
            <v>DOM</v>
          </cell>
          <cell r="C40" t="str">
            <v xml:space="preserve">    Bocon Proveedores IV Dólares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PRO10</v>
          </cell>
          <cell r="B41" t="str">
            <v>DOM</v>
          </cell>
          <cell r="C41" t="str">
            <v xml:space="preserve">    Bocon Proveedores V Dólares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</row>
        <row r="42">
          <cell r="A42" t="str">
            <v>BIHD</v>
          </cell>
          <cell r="B42" t="str">
            <v>DOM</v>
          </cell>
          <cell r="C42" t="str">
            <v xml:space="preserve">    Bonos Regalías Hidrocarburíferas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</row>
        <row r="43">
          <cell r="C43" t="str">
            <v>Bonos Brady</v>
          </cell>
          <cell r="X43">
            <v>2926.3003453200517</v>
          </cell>
          <cell r="Y43">
            <v>2928.0714066299147</v>
          </cell>
          <cell r="Z43">
            <v>3216.1427039529535</v>
          </cell>
          <cell r="AA43">
            <v>3125.172723622828</v>
          </cell>
          <cell r="AB43">
            <v>2982.9105091701495</v>
          </cell>
          <cell r="AC43">
            <v>2549.4733244745094</v>
          </cell>
          <cell r="AD43">
            <v>2392.5244157025177</v>
          </cell>
          <cell r="AE43">
            <v>1631.7447130814357</v>
          </cell>
          <cell r="AF43">
            <v>1440.7510028301383</v>
          </cell>
          <cell r="AG43">
            <v>1525.7604568892953</v>
          </cell>
          <cell r="AH43">
            <v>2075.6921840445143</v>
          </cell>
          <cell r="AI43">
            <v>3448.7882018634227</v>
          </cell>
          <cell r="AJ43">
            <v>3363.9245895098152</v>
          </cell>
          <cell r="AK43">
            <v>3341.0126121796598</v>
          </cell>
          <cell r="AL43">
            <v>3009.03470090663</v>
          </cell>
          <cell r="AM43">
            <v>2844.7148756697875</v>
          </cell>
          <cell r="AN43">
            <v>2360.1442085170602</v>
          </cell>
          <cell r="AO43">
            <v>2759.7203759787535</v>
          </cell>
          <cell r="AP43">
            <v>1497.0382656500001</v>
          </cell>
          <cell r="AQ43">
            <v>1207.7463697019368</v>
          </cell>
          <cell r="AR43">
            <v>1044.7171802282528</v>
          </cell>
          <cell r="AS43">
            <v>408.17030084000004</v>
          </cell>
          <cell r="AT43">
            <v>998.09961237174321</v>
          </cell>
          <cell r="AU43">
            <v>1155.7999105073304</v>
          </cell>
          <cell r="AV43">
            <v>1190.5322906241558</v>
          </cell>
          <cell r="AW43">
            <v>1277.2432910550713</v>
          </cell>
          <cell r="AX43">
            <v>1144.2723226570481</v>
          </cell>
          <cell r="AY43">
            <v>1054.3282749662337</v>
          </cell>
          <cell r="AZ43">
            <v>904.70195074560365</v>
          </cell>
          <cell r="BA43">
            <v>782.08221479560348</v>
          </cell>
        </row>
        <row r="44">
          <cell r="A44" t="str">
            <v>PAR</v>
          </cell>
          <cell r="B44" t="str">
            <v>EXT</v>
          </cell>
          <cell r="C44" t="str">
            <v xml:space="preserve">    Bono Par </v>
          </cell>
          <cell r="X44">
            <v>1824.8041458545233</v>
          </cell>
          <cell r="Y44">
            <v>1912.1352507759157</v>
          </cell>
          <cell r="Z44">
            <v>2033.3767326004145</v>
          </cell>
          <cell r="AA44">
            <v>2045.553006451059</v>
          </cell>
          <cell r="AB44">
            <v>2027.739107362406</v>
          </cell>
          <cell r="AC44">
            <v>1672.9539499638661</v>
          </cell>
          <cell r="AD44">
            <v>1230.6277408888147</v>
          </cell>
          <cell r="AE44">
            <v>525.60509288640276</v>
          </cell>
          <cell r="AF44">
            <v>326.12544915954805</v>
          </cell>
          <cell r="AG44">
            <v>332.60181184668988</v>
          </cell>
          <cell r="AH44">
            <v>397.71658001879115</v>
          </cell>
          <cell r="AI44">
            <v>1257.295635979475</v>
          </cell>
          <cell r="AJ44">
            <v>1790.2516957849728</v>
          </cell>
          <cell r="AK44">
            <v>1822.3838660763697</v>
          </cell>
          <cell r="AL44">
            <v>1395.7494144865066</v>
          </cell>
          <cell r="AM44">
            <v>1302.2037762039658</v>
          </cell>
          <cell r="AN44">
            <v>1437.9827391304348</v>
          </cell>
          <cell r="AO44">
            <v>1337.9849130434782</v>
          </cell>
          <cell r="AP44">
            <v>838.5383015000001</v>
          </cell>
          <cell r="AQ44">
            <v>444.84712591986914</v>
          </cell>
          <cell r="AR44">
            <v>195.85486276197446</v>
          </cell>
          <cell r="AS44">
            <v>126.89968684210527</v>
          </cell>
          <cell r="AT44">
            <v>304.04380500811499</v>
          </cell>
          <cell r="AU44">
            <v>442.96638325991188</v>
          </cell>
          <cell r="AV44">
            <v>590.05247611483253</v>
          </cell>
          <cell r="AW44">
            <v>698.67616910016966</v>
          </cell>
          <cell r="AX44">
            <v>677.45743684210504</v>
          </cell>
          <cell r="AY44">
            <v>565.4054033972036</v>
          </cell>
          <cell r="AZ44">
            <v>543.95953684210531</v>
          </cell>
          <cell r="BA44">
            <v>454.37495684210523</v>
          </cell>
        </row>
        <row r="45">
          <cell r="A45" t="str">
            <v>PARDM</v>
          </cell>
          <cell r="B45" t="str">
            <v>EXT</v>
          </cell>
          <cell r="C45" t="str">
            <v xml:space="preserve">    Bono Par en Marcos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A46" t="str">
            <v>DISD</v>
          </cell>
          <cell r="B46" t="str">
            <v>EXT</v>
          </cell>
          <cell r="C46" t="str">
            <v xml:space="preserve">    Discount Bond </v>
          </cell>
          <cell r="X46">
            <v>83.500220484412679</v>
          </cell>
          <cell r="Y46">
            <v>157.71902968863142</v>
          </cell>
          <cell r="Z46">
            <v>228.47288088596576</v>
          </cell>
          <cell r="AA46">
            <v>149.12032048435358</v>
          </cell>
          <cell r="AB46">
            <v>141.80477941091451</v>
          </cell>
          <cell r="AC46">
            <v>212.90046059187023</v>
          </cell>
          <cell r="AD46">
            <v>124.38517712267023</v>
          </cell>
          <cell r="AE46">
            <v>159.53983190537377</v>
          </cell>
          <cell r="AF46">
            <v>163.49751495941143</v>
          </cell>
          <cell r="AG46">
            <v>189.70695930917179</v>
          </cell>
          <cell r="AH46">
            <v>245.04231791825768</v>
          </cell>
          <cell r="AI46">
            <v>247.00250423150425</v>
          </cell>
          <cell r="AJ46">
            <v>301.38661397336011</v>
          </cell>
          <cell r="AK46">
            <v>355.18218287937742</v>
          </cell>
          <cell r="AL46">
            <v>147.62362992125983</v>
          </cell>
          <cell r="AM46">
            <v>143.08496667448955</v>
          </cell>
          <cell r="AN46">
            <v>147.64815044939428</v>
          </cell>
          <cell r="AO46">
            <v>147.80560305343514</v>
          </cell>
          <cell r="AP46">
            <v>141.77035075000001</v>
          </cell>
          <cell r="AQ46">
            <v>95.132000000000005</v>
          </cell>
          <cell r="AR46">
            <v>88.46121052631581</v>
          </cell>
          <cell r="AS46">
            <v>58.902000000000001</v>
          </cell>
          <cell r="AT46">
            <v>84.403000000000006</v>
          </cell>
          <cell r="AU46">
            <v>103.986</v>
          </cell>
          <cell r="AV46">
            <v>105.48699999999999</v>
          </cell>
          <cell r="AW46">
            <v>101.53</v>
          </cell>
          <cell r="AX46">
            <v>100.10599999999999</v>
          </cell>
          <cell r="AY46">
            <v>99.105999999999995</v>
          </cell>
          <cell r="AZ46">
            <v>99.135069000000001</v>
          </cell>
          <cell r="BA46">
            <v>99.396499999999989</v>
          </cell>
        </row>
        <row r="47">
          <cell r="A47" t="str">
            <v>DISDDM</v>
          </cell>
          <cell r="B47" t="str">
            <v>EXT</v>
          </cell>
          <cell r="C47" t="str">
            <v xml:space="preserve">    Discount Bond en Marcos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</row>
        <row r="48">
          <cell r="A48" t="str">
            <v>FRB</v>
          </cell>
          <cell r="B48" t="str">
            <v>EXT</v>
          </cell>
          <cell r="C48" t="str">
            <v xml:space="preserve">    Floating Rate Bond</v>
          </cell>
          <cell r="X48">
            <v>1017.9959789811156</v>
          </cell>
          <cell r="Y48">
            <v>858.2171261653674</v>
          </cell>
          <cell r="Z48">
            <v>954.29309046657306</v>
          </cell>
          <cell r="AA48">
            <v>930.49939668741513</v>
          </cell>
          <cell r="AB48">
            <v>813.36662239682892</v>
          </cell>
          <cell r="AC48">
            <v>663.61891391877305</v>
          </cell>
          <cell r="AD48">
            <v>1037.5114976910327</v>
          </cell>
          <cell r="AE48">
            <v>946.59978828965916</v>
          </cell>
          <cell r="AF48">
            <v>951.12803871117887</v>
          </cell>
          <cell r="AG48">
            <v>1003.4516857334336</v>
          </cell>
          <cell r="AH48">
            <v>1432.9332861074656</v>
          </cell>
          <cell r="AI48">
            <v>1944.4900616524437</v>
          </cell>
          <cell r="AJ48">
            <v>1272.2862797514822</v>
          </cell>
          <cell r="AK48">
            <v>1163.4465632239126</v>
          </cell>
          <cell r="AL48">
            <v>1465.6616564988633</v>
          </cell>
          <cell r="AM48">
            <v>1399.4261327913321</v>
          </cell>
          <cell r="AN48">
            <v>774.51331893723091</v>
          </cell>
          <cell r="AO48">
            <v>1273.92985988184</v>
          </cell>
          <cell r="AP48">
            <v>516.72961339999995</v>
          </cell>
          <cell r="AQ48">
            <v>667.76724378206768</v>
          </cell>
          <cell r="AR48">
            <v>760.40110693996246</v>
          </cell>
          <cell r="AS48">
            <v>222.36861399789478</v>
          </cell>
          <cell r="AT48">
            <v>609.6528073636282</v>
          </cell>
          <cell r="AU48">
            <v>608.84752724741861</v>
          </cell>
          <cell r="AV48">
            <v>494.9928145093233</v>
          </cell>
          <cell r="AW48">
            <v>477.03712195490158</v>
          </cell>
          <cell r="AX48">
            <v>366.70888581494313</v>
          </cell>
          <cell r="AY48">
            <v>389.81687156903007</v>
          </cell>
          <cell r="AZ48">
            <v>261.60734490349824</v>
          </cell>
          <cell r="BA48">
            <v>228.31075795349827</v>
          </cell>
        </row>
        <row r="49">
          <cell r="A49" t="str">
            <v>BESP</v>
          </cell>
          <cell r="B49" t="str">
            <v>EXT</v>
          </cell>
          <cell r="C49" t="str">
            <v xml:space="preserve">    Bancos Españoles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</row>
        <row r="50">
          <cell r="C50" t="str">
            <v>Bonos Globales</v>
          </cell>
          <cell r="X50">
            <v>139.77113934684451</v>
          </cell>
          <cell r="Y50">
            <v>347.00868536098892</v>
          </cell>
          <cell r="Z50">
            <v>924.26456527298581</v>
          </cell>
          <cell r="AA50">
            <v>1701.4581394341969</v>
          </cell>
          <cell r="AB50">
            <v>1775.8079880963699</v>
          </cell>
          <cell r="AC50">
            <v>1961.1570554968332</v>
          </cell>
          <cell r="AD50">
            <v>3280.6009701546654</v>
          </cell>
          <cell r="AE50">
            <v>3535.4151976403682</v>
          </cell>
          <cell r="AF50">
            <v>3696.6849434908227</v>
          </cell>
          <cell r="AG50">
            <v>4156.7796683997913</v>
          </cell>
          <cell r="AH50">
            <v>5128.0116529157558</v>
          </cell>
          <cell r="AI50">
            <v>5183.2543849124131</v>
          </cell>
          <cell r="AJ50">
            <v>5969.686144759522</v>
          </cell>
          <cell r="AK50">
            <v>7954.3939026734442</v>
          </cell>
          <cell r="AL50">
            <v>9219.7243474829429</v>
          </cell>
          <cell r="AM50">
            <v>10682.76029988821</v>
          </cell>
          <cell r="AN50">
            <v>10675.177323185144</v>
          </cell>
          <cell r="AO50">
            <v>12263.775438524941</v>
          </cell>
          <cell r="AP50">
            <v>22513.658434199999</v>
          </cell>
          <cell r="AQ50">
            <v>22640.511935164148</v>
          </cell>
          <cell r="AR50">
            <v>23609.546915692437</v>
          </cell>
          <cell r="AS50">
            <v>3207.4557565545279</v>
          </cell>
          <cell r="AT50">
            <v>4590.598095578519</v>
          </cell>
          <cell r="AU50">
            <v>4703.6164662840129</v>
          </cell>
          <cell r="AV50">
            <v>4465.9709511991059</v>
          </cell>
          <cell r="AW50">
            <v>4926.9937565556493</v>
          </cell>
          <cell r="AX50">
            <v>4879.9216835066445</v>
          </cell>
          <cell r="AY50">
            <v>4978.2852778430415</v>
          </cell>
          <cell r="AZ50">
            <v>21656.272112550047</v>
          </cell>
          <cell r="BA50">
            <v>22426.909951861311</v>
          </cell>
        </row>
        <row r="51">
          <cell r="A51" t="str">
            <v>BG01/03</v>
          </cell>
          <cell r="B51" t="str">
            <v>EXT</v>
          </cell>
          <cell r="C51" t="str">
            <v xml:space="preserve">    Bono Global I (8.375%)</v>
          </cell>
          <cell r="X51">
            <v>73.658139346844493</v>
          </cell>
          <cell r="Y51">
            <v>61.013519772865543</v>
          </cell>
          <cell r="Z51">
            <v>164.51582647865257</v>
          </cell>
          <cell r="AA51">
            <v>279.91836893203885</v>
          </cell>
          <cell r="AB51">
            <v>63.967589403973513</v>
          </cell>
          <cell r="AC51">
            <v>99.006582241630269</v>
          </cell>
          <cell r="AD51">
            <v>187.05924688279302</v>
          </cell>
          <cell r="AE51">
            <v>283.96455737704918</v>
          </cell>
          <cell r="AF51">
            <v>188.79156480982653</v>
          </cell>
          <cell r="AG51">
            <v>173.35690575916232</v>
          </cell>
          <cell r="AH51">
            <v>94.058263244128895</v>
          </cell>
          <cell r="AI51">
            <v>100.07951217464317</v>
          </cell>
          <cell r="AJ51">
            <v>136.2622987012987</v>
          </cell>
          <cell r="AK51">
            <v>136.48067710049426</v>
          </cell>
          <cell r="AL51">
            <v>153.42671489151402</v>
          </cell>
          <cell r="AM51">
            <v>139.05033527939949</v>
          </cell>
          <cell r="AN51">
            <v>135.16303485838779</v>
          </cell>
          <cell r="AO51">
            <v>193.53141019906062</v>
          </cell>
          <cell r="AP51">
            <v>43.491405</v>
          </cell>
          <cell r="AQ51">
            <v>52.446024799018936</v>
          </cell>
          <cell r="AR51">
            <v>63.301603746387357</v>
          </cell>
          <cell r="AS51">
            <v>20.987114947368422</v>
          </cell>
          <cell r="AT51">
            <v>52.493757670772681</v>
          </cell>
          <cell r="AU51">
            <v>66.615848548770074</v>
          </cell>
          <cell r="AV51">
            <v>28.07936356275302</v>
          </cell>
          <cell r="AW51">
            <v>14.631031820931643</v>
          </cell>
          <cell r="AX51">
            <v>8.4439959408324725</v>
          </cell>
          <cell r="AY51">
            <v>14.553878947368421</v>
          </cell>
          <cell r="AZ51">
            <v>29.754695947368322</v>
          </cell>
          <cell r="BA51">
            <v>0</v>
          </cell>
        </row>
        <row r="52">
          <cell r="A52" t="str">
            <v>BG02/99</v>
          </cell>
          <cell r="B52" t="str">
            <v>EXT</v>
          </cell>
          <cell r="C52" t="str">
            <v xml:space="preserve">    Bono Global II (10.95%)</v>
          </cell>
          <cell r="X52">
            <v>5.9</v>
          </cell>
          <cell r="Y52">
            <v>3</v>
          </cell>
          <cell r="Z52">
            <v>67.915306122448968</v>
          </cell>
          <cell r="AA52">
            <v>95.780612244897952</v>
          </cell>
          <cell r="AB52">
            <v>27.312348668280872</v>
          </cell>
          <cell r="AC52">
            <v>3.0680000000000001</v>
          </cell>
          <cell r="AD52">
            <v>95.837999999999994</v>
          </cell>
          <cell r="AE52">
            <v>98.778999999999996</v>
          </cell>
          <cell r="AF52">
            <v>96.108526979125628</v>
          </cell>
          <cell r="AG52">
            <v>82.493692661646946</v>
          </cell>
          <cell r="AH52">
            <v>107.10733161494993</v>
          </cell>
          <cell r="AI52">
            <v>113.09163859080785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</row>
        <row r="53">
          <cell r="A53" t="str">
            <v>BG03/01</v>
          </cell>
          <cell r="B53" t="str">
            <v>EXT</v>
          </cell>
          <cell r="C53" t="str">
            <v xml:space="preserve">    Bono Global III (9,25%)</v>
          </cell>
          <cell r="X53">
            <v>6.5000000000000002E-2</v>
          </cell>
          <cell r="Y53">
            <v>1.665</v>
          </cell>
          <cell r="Z53">
            <v>1.666326530612245</v>
          </cell>
          <cell r="AA53">
            <v>1.6642857142857144</v>
          </cell>
          <cell r="AB53">
            <v>1.2850000000000001</v>
          </cell>
          <cell r="AC53">
            <v>1.349</v>
          </cell>
          <cell r="AD53">
            <v>1.0939999999999999</v>
          </cell>
          <cell r="AE53">
            <v>2.66</v>
          </cell>
          <cell r="AF53">
            <v>4.919860683589846</v>
          </cell>
          <cell r="AG53">
            <v>16.006986486486486</v>
          </cell>
          <cell r="AH53">
            <v>22.566066041581735</v>
          </cell>
          <cell r="AI53">
            <v>18.479329126703686</v>
          </cell>
          <cell r="AJ53">
            <v>14.817104208955225</v>
          </cell>
          <cell r="AK53">
            <v>17.189766725388601</v>
          </cell>
          <cell r="AL53">
            <v>35.894406039761435</v>
          </cell>
          <cell r="AM53">
            <v>54.036166533070087</v>
          </cell>
          <cell r="AN53">
            <v>62.213011668111946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</row>
        <row r="54">
          <cell r="A54" t="str">
            <v>BG04/06</v>
          </cell>
          <cell r="B54" t="str">
            <v>EXT</v>
          </cell>
          <cell r="C54" t="str">
            <v xml:space="preserve">    Bono Global IV (11%)</v>
          </cell>
          <cell r="X54">
            <v>60.14800000000001</v>
          </cell>
          <cell r="Y54">
            <v>16.8</v>
          </cell>
          <cell r="Z54">
            <v>10.517837273991653</v>
          </cell>
          <cell r="AA54">
            <v>7.2554596497108861</v>
          </cell>
          <cell r="AB54">
            <v>32.153196721311467</v>
          </cell>
          <cell r="AC54">
            <v>28.225339619421451</v>
          </cell>
          <cell r="AD54">
            <v>48.570984669701758</v>
          </cell>
          <cell r="AE54">
            <v>33.584372139502349</v>
          </cell>
          <cell r="AF54">
            <v>52.880356822174505</v>
          </cell>
          <cell r="AG54">
            <v>29.085803921568626</v>
          </cell>
          <cell r="AH54">
            <v>30.00687739424357</v>
          </cell>
          <cell r="AI54">
            <v>54.577131630648317</v>
          </cell>
          <cell r="AJ54">
            <v>22.367441043751228</v>
          </cell>
          <cell r="AK54">
            <v>44.78882053761361</v>
          </cell>
          <cell r="AL54">
            <v>36.200804024227494</v>
          </cell>
          <cell r="AM54">
            <v>42.34355985012818</v>
          </cell>
          <cell r="AN54">
            <v>27.572958333333336</v>
          </cell>
          <cell r="AO54">
            <v>28.793294429708226</v>
          </cell>
          <cell r="AP54">
            <v>14.983000000000001</v>
          </cell>
          <cell r="AQ54">
            <v>35.463999999999999</v>
          </cell>
          <cell r="AR54">
            <v>53.224631578947367</v>
          </cell>
          <cell r="AS54">
            <v>40.159999999999997</v>
          </cell>
          <cell r="AT54">
            <v>40.160000000000004</v>
          </cell>
          <cell r="AU54">
            <v>37.644000000000005</v>
          </cell>
          <cell r="AV54">
            <v>37.495000000000005</v>
          </cell>
          <cell r="AW54">
            <v>38.710950000000018</v>
          </cell>
          <cell r="AX54">
            <v>38.359950000000133</v>
          </cell>
          <cell r="AY54">
            <v>38.359950000000133</v>
          </cell>
          <cell r="AZ54">
            <v>47.257951000000034</v>
          </cell>
          <cell r="BA54">
            <v>49.718751000000033</v>
          </cell>
        </row>
        <row r="55">
          <cell r="A55" t="str">
            <v>BG05/17</v>
          </cell>
          <cell r="B55" t="str">
            <v>EXT</v>
          </cell>
          <cell r="C55" t="str">
            <v xml:space="preserve">    Bono Global V Megabono</v>
          </cell>
          <cell r="X55">
            <v>0</v>
          </cell>
          <cell r="Y55">
            <v>264.53016558812334</v>
          </cell>
          <cell r="Z55">
            <v>679.6492688672804</v>
          </cell>
          <cell r="AA55">
            <v>860.93704674918718</v>
          </cell>
          <cell r="AB55">
            <v>1006.2475891189057</v>
          </cell>
          <cell r="AC55">
            <v>1071.7378561583178</v>
          </cell>
          <cell r="AD55">
            <v>1185.3258527572805</v>
          </cell>
          <cell r="AE55">
            <v>1379.2133671187673</v>
          </cell>
          <cell r="AF55">
            <v>1437.5238415983408</v>
          </cell>
          <cell r="AG55">
            <v>1774.2836860465118</v>
          </cell>
          <cell r="AH55">
            <v>1822.4449481090589</v>
          </cell>
          <cell r="AI55">
            <v>1814.2536263304746</v>
          </cell>
          <cell r="AJ55">
            <v>2233.1687940524889</v>
          </cell>
          <cell r="AK55">
            <v>2762.5247743367295</v>
          </cell>
          <cell r="AL55">
            <v>2672.2449932570039</v>
          </cell>
          <cell r="AM55">
            <v>2569.0443657130427</v>
          </cell>
          <cell r="AN55">
            <v>2558.5953604484725</v>
          </cell>
          <cell r="AO55">
            <v>2628.5789046397763</v>
          </cell>
          <cell r="AP55">
            <v>496.65775399999995</v>
          </cell>
          <cell r="AQ55">
            <v>678.26696437463011</v>
          </cell>
          <cell r="AR55">
            <v>734.95296437463003</v>
          </cell>
          <cell r="AS55">
            <v>492.90086200000007</v>
          </cell>
          <cell r="AT55">
            <v>642.76655802469145</v>
          </cell>
          <cell r="AU55">
            <v>598.47972842857143</v>
          </cell>
          <cell r="AV55">
            <v>590.56805424550907</v>
          </cell>
          <cell r="AW55">
            <v>578.04091231468533</v>
          </cell>
          <cell r="AX55">
            <v>562.35689583116891</v>
          </cell>
          <cell r="AY55">
            <v>584.50192700000002</v>
          </cell>
          <cell r="AZ55">
            <v>734.42649000000006</v>
          </cell>
          <cell r="BA55">
            <v>728.9966609999999</v>
          </cell>
        </row>
        <row r="56">
          <cell r="A56" t="str">
            <v>BG06/27</v>
          </cell>
          <cell r="B56" t="str">
            <v>EXT</v>
          </cell>
          <cell r="C56" t="str">
            <v xml:space="preserve">    Bono Global VI (9.75%)</v>
          </cell>
          <cell r="X56">
            <v>0</v>
          </cell>
          <cell r="Y56">
            <v>0</v>
          </cell>
          <cell r="Z56">
            <v>0</v>
          </cell>
          <cell r="AA56">
            <v>455.90236614407621</v>
          </cell>
          <cell r="AB56">
            <v>644.84226418389835</v>
          </cell>
          <cell r="AC56">
            <v>757.77027747746365</v>
          </cell>
          <cell r="AD56">
            <v>1762.71288584489</v>
          </cell>
          <cell r="AE56">
            <v>1737.2139010050491</v>
          </cell>
          <cell r="AF56">
            <v>1859.7607925977654</v>
          </cell>
          <cell r="AG56">
            <v>1840.5608392494323</v>
          </cell>
          <cell r="AH56">
            <v>1864.3425173282926</v>
          </cell>
          <cell r="AI56">
            <v>1929.8621440426793</v>
          </cell>
          <cell r="AJ56">
            <v>2200.0964053579196</v>
          </cell>
          <cell r="AK56">
            <v>2210.9627953530962</v>
          </cell>
          <cell r="AL56">
            <v>2267.4331827204355</v>
          </cell>
          <cell r="AM56">
            <v>2536.3511889625829</v>
          </cell>
          <cell r="AN56">
            <v>2585.1759317507431</v>
          </cell>
          <cell r="AO56">
            <v>2569.4029272753587</v>
          </cell>
          <cell r="AP56">
            <v>305.99958199999998</v>
          </cell>
          <cell r="AQ56">
            <v>416.60224186046509</v>
          </cell>
          <cell r="AR56">
            <v>402.72871554467559</v>
          </cell>
          <cell r="AS56">
            <v>125.73899600000001</v>
          </cell>
          <cell r="AT56">
            <v>196.34134266666666</v>
          </cell>
          <cell r="AU56">
            <v>201.14763300000001</v>
          </cell>
          <cell r="AV56">
            <v>196.29371194736842</v>
          </cell>
          <cell r="AW56">
            <v>192.347633</v>
          </cell>
          <cell r="AX56">
            <v>192.347633</v>
          </cell>
          <cell r="AY56">
            <v>192.50363300000001</v>
          </cell>
          <cell r="AZ56">
            <v>372.26933100000002</v>
          </cell>
          <cell r="BA56">
            <v>372.08702199999999</v>
          </cell>
        </row>
        <row r="57">
          <cell r="A57" t="str">
            <v>BG07/05</v>
          </cell>
          <cell r="B57" t="str">
            <v>EXT</v>
          </cell>
          <cell r="C57" t="str">
            <v xml:space="preserve">    Bono Global VII (11%)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56.7</v>
          </cell>
          <cell r="AG57">
            <v>42.97</v>
          </cell>
          <cell r="AH57">
            <v>124.60560302866415</v>
          </cell>
          <cell r="AI57">
            <v>66.339212860310425</v>
          </cell>
          <cell r="AJ57">
            <v>113.79492369883781</v>
          </cell>
          <cell r="AK57">
            <v>151.65783749755622</v>
          </cell>
          <cell r="AL57">
            <v>147.9828146586764</v>
          </cell>
          <cell r="AM57">
            <v>147.49937</v>
          </cell>
          <cell r="AN57">
            <v>146.18727907186255</v>
          </cell>
          <cell r="AO57">
            <v>117.52552697266994</v>
          </cell>
          <cell r="AP57">
            <v>31.995974</v>
          </cell>
          <cell r="AQ57">
            <v>42.491646066803405</v>
          </cell>
          <cell r="AR57">
            <v>56.2496460668034</v>
          </cell>
          <cell r="AS57">
            <v>49.476827</v>
          </cell>
          <cell r="AT57">
            <v>52.504799999999996</v>
          </cell>
          <cell r="AU57">
            <v>75.751721079149263</v>
          </cell>
          <cell r="AV57">
            <v>68.854896974359008</v>
          </cell>
          <cell r="AW57">
            <v>65.912690512195127</v>
          </cell>
          <cell r="AX57">
            <v>45.361569947368423</v>
          </cell>
          <cell r="AY57">
            <v>50.13309524242424</v>
          </cell>
          <cell r="AZ57">
            <v>56.214278999999976</v>
          </cell>
          <cell r="BA57">
            <v>55.388761999999971</v>
          </cell>
        </row>
        <row r="58">
          <cell r="A58" t="str">
            <v>BG08/19</v>
          </cell>
          <cell r="B58" t="str">
            <v>EXT</v>
          </cell>
          <cell r="C58" t="str">
            <v xml:space="preserve">    Bono Global VIII (12,125%)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198.0217542749827</v>
          </cell>
          <cell r="AH58">
            <v>644.93645613662886</v>
          </cell>
          <cell r="AI58">
            <v>844.73685519206208</v>
          </cell>
          <cell r="AJ58">
            <v>888.83125682737932</v>
          </cell>
          <cell r="AK58">
            <v>1073.3690551104162</v>
          </cell>
          <cell r="AL58">
            <v>1271.1974842703471</v>
          </cell>
          <cell r="AM58">
            <v>1299.5040121389702</v>
          </cell>
          <cell r="AN58">
            <v>1260.7932625663441</v>
          </cell>
          <cell r="AO58">
            <v>1286.0396652150246</v>
          </cell>
          <cell r="AP58">
            <v>75.692748000000009</v>
          </cell>
          <cell r="AQ58">
            <v>85.585055546610846</v>
          </cell>
          <cell r="AR58">
            <v>78.56505554661085</v>
          </cell>
          <cell r="AS58">
            <v>14.56</v>
          </cell>
          <cell r="AT58">
            <v>16.145393572426642</v>
          </cell>
          <cell r="AU58">
            <v>18.350000000000001</v>
          </cell>
          <cell r="AV58">
            <v>18.138999999999999</v>
          </cell>
          <cell r="AW58">
            <v>17.952999999999999</v>
          </cell>
          <cell r="AX58">
            <v>17.952999999999999</v>
          </cell>
          <cell r="AY58">
            <v>17.952999999999999</v>
          </cell>
          <cell r="AZ58">
            <v>38.683000999999997</v>
          </cell>
          <cell r="BA58">
            <v>40.363000999999997</v>
          </cell>
        </row>
        <row r="59">
          <cell r="A59" t="str">
            <v>BG09/09</v>
          </cell>
          <cell r="B59" t="str">
            <v>EXT</v>
          </cell>
          <cell r="C59" t="str">
            <v xml:space="preserve">    Bono Global IX (11,75%)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417.94359001820715</v>
          </cell>
          <cell r="AI59">
            <v>241.83493496408465</v>
          </cell>
          <cell r="AJ59">
            <v>360.34792086889064</v>
          </cell>
          <cell r="AK59">
            <v>480.61510308588902</v>
          </cell>
          <cell r="AL59">
            <v>596.33882815734989</v>
          </cell>
          <cell r="AM59">
            <v>518.93792796483149</v>
          </cell>
          <cell r="AN59">
            <v>421.27535602643445</v>
          </cell>
          <cell r="AO59">
            <v>398.33131168831164</v>
          </cell>
          <cell r="AP59">
            <v>229.54302300000001</v>
          </cell>
          <cell r="AQ59">
            <v>262.9227446885892</v>
          </cell>
          <cell r="AR59">
            <v>234.8077446885892</v>
          </cell>
          <cell r="AS59">
            <v>124.782945</v>
          </cell>
          <cell r="AT59">
            <v>136.02168120683288</v>
          </cell>
          <cell r="AU59">
            <v>171.69546168068933</v>
          </cell>
          <cell r="AV59">
            <v>152.72748456351042</v>
          </cell>
          <cell r="AW59">
            <v>132.57929920618557</v>
          </cell>
          <cell r="AX59">
            <v>128.32901025000001</v>
          </cell>
          <cell r="AY59">
            <v>132.83418627272727</v>
          </cell>
          <cell r="AZ59">
            <v>135.69364300000018</v>
          </cell>
          <cell r="BA59">
            <v>129.96862600000017</v>
          </cell>
        </row>
        <row r="60">
          <cell r="A60" t="str">
            <v>BG10/20</v>
          </cell>
          <cell r="B60" t="str">
            <v>EXT</v>
          </cell>
          <cell r="C60" t="str">
            <v xml:space="preserve">    Bono Global X (12%)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630.66239100077587</v>
          </cell>
          <cell r="AL60">
            <v>815.96016084484154</v>
          </cell>
          <cell r="AM60">
            <v>913.21051260504203</v>
          </cell>
          <cell r="AN60">
            <v>919.13958371454714</v>
          </cell>
          <cell r="AO60">
            <v>985.24135992058859</v>
          </cell>
          <cell r="AP60">
            <v>52.569614999999999</v>
          </cell>
          <cell r="AQ60">
            <v>51.686733222135501</v>
          </cell>
          <cell r="AR60">
            <v>47.085470064240759</v>
          </cell>
          <cell r="AS60">
            <v>56.510273000000005</v>
          </cell>
          <cell r="AT60">
            <v>56.152544975536316</v>
          </cell>
          <cell r="AU60">
            <v>36.880000000000003</v>
          </cell>
          <cell r="AV60">
            <v>42.438361111111107</v>
          </cell>
          <cell r="AW60">
            <v>40.686</v>
          </cell>
          <cell r="AX60">
            <v>40.686</v>
          </cell>
          <cell r="AY60">
            <v>40.686</v>
          </cell>
          <cell r="AZ60">
            <v>43.615986000000007</v>
          </cell>
          <cell r="BA60">
            <v>43.347820000000006</v>
          </cell>
        </row>
        <row r="61">
          <cell r="A61" t="str">
            <v>BG11/10</v>
          </cell>
          <cell r="B61" t="str">
            <v>EXT</v>
          </cell>
          <cell r="C61" t="str">
            <v xml:space="preserve">    Bono Global XI (11,375%)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446.14268192548496</v>
          </cell>
          <cell r="AL61">
            <v>432.35598313125985</v>
          </cell>
          <cell r="AM61">
            <v>396.44956663055251</v>
          </cell>
          <cell r="AN61">
            <v>379.26072162785817</v>
          </cell>
          <cell r="AO61">
            <v>148.70544759077413</v>
          </cell>
          <cell r="AP61">
            <v>104.20350500000001</v>
          </cell>
          <cell r="AQ61">
            <v>127.35507360672976</v>
          </cell>
          <cell r="AR61">
            <v>128.43507360672973</v>
          </cell>
          <cell r="AS61">
            <v>62.82</v>
          </cell>
          <cell r="AT61">
            <v>60.131</v>
          </cell>
          <cell r="AU61">
            <v>63.644368</v>
          </cell>
          <cell r="AV61">
            <v>64.096415828801383</v>
          </cell>
          <cell r="AW61">
            <v>63.441144999999999</v>
          </cell>
          <cell r="AX61">
            <v>63.441144999999999</v>
          </cell>
          <cell r="AY61">
            <v>64.159041969696972</v>
          </cell>
          <cell r="AZ61">
            <v>77.523789999999948</v>
          </cell>
          <cell r="BA61">
            <v>74.764828999999949</v>
          </cell>
        </row>
        <row r="62">
          <cell r="A62" t="str">
            <v>BG12/15</v>
          </cell>
          <cell r="B62" t="str">
            <v>EXT</v>
          </cell>
          <cell r="C62" t="str">
            <v xml:space="preserve">    Bono Global XII (11,75%)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790.68897548752591</v>
          </cell>
          <cell r="AM62">
            <v>1175.6088441330539</v>
          </cell>
          <cell r="AN62">
            <v>1278.2758276993764</v>
          </cell>
          <cell r="AO62">
            <v>1419.4274976021923</v>
          </cell>
          <cell r="AP62">
            <v>228.65411700000001</v>
          </cell>
          <cell r="AQ62">
            <v>288.74956293049468</v>
          </cell>
          <cell r="AR62">
            <v>296.09482608838942</v>
          </cell>
          <cell r="AS62">
            <v>93.313078000000004</v>
          </cell>
          <cell r="AT62">
            <v>138.02399574468086</v>
          </cell>
          <cell r="AU62">
            <v>135.25023495652175</v>
          </cell>
          <cell r="AV62">
            <v>143.2552568757396</v>
          </cell>
          <cell r="AW62">
            <v>119.37765276190476</v>
          </cell>
          <cell r="AX62">
            <v>122.9412786122449</v>
          </cell>
          <cell r="AY62">
            <v>120.63938623529413</v>
          </cell>
          <cell r="AZ62">
            <v>201.15831900000012</v>
          </cell>
          <cell r="BA62">
            <v>199.70494600000012</v>
          </cell>
        </row>
        <row r="63">
          <cell r="A63" t="str">
            <v>BG13/30</v>
          </cell>
          <cell r="B63" t="str">
            <v>EXT</v>
          </cell>
          <cell r="C63" t="str">
            <v xml:space="preserve">    Bono Global XIII (10,25%)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890.72445007753777</v>
          </cell>
          <cell r="AN63">
            <v>901.52499541967245</v>
          </cell>
          <cell r="AO63">
            <v>817.89780040322592</v>
          </cell>
          <cell r="AP63">
            <v>122.002</v>
          </cell>
          <cell r="AQ63">
            <v>136.56699999999998</v>
          </cell>
          <cell r="AR63">
            <v>134.38499999999999</v>
          </cell>
          <cell r="AS63">
            <v>9.1000000000000014</v>
          </cell>
          <cell r="AT63">
            <v>12.344389446437493</v>
          </cell>
          <cell r="AU63">
            <v>10.5</v>
          </cell>
          <cell r="AV63">
            <v>10.918583333333332</v>
          </cell>
          <cell r="AW63">
            <v>9.8360000000000003</v>
          </cell>
          <cell r="AX63">
            <v>9.8360000000000003</v>
          </cell>
          <cell r="AY63">
            <v>9.8360000000000003</v>
          </cell>
          <cell r="AZ63">
            <v>43.33</v>
          </cell>
          <cell r="BA63">
            <v>43.39987</v>
          </cell>
        </row>
        <row r="64">
          <cell r="A64" t="str">
            <v>BG14/31</v>
          </cell>
          <cell r="B64" t="str">
            <v>EXT</v>
          </cell>
          <cell r="C64" t="str">
            <v xml:space="preserve">    Bono Global XIV (12%)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971.12839039234859</v>
          </cell>
          <cell r="AP64">
            <v>11.629999999999999</v>
          </cell>
          <cell r="AQ64">
            <v>11.63</v>
          </cell>
          <cell r="AR64">
            <v>11.156315789473684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12.6</v>
          </cell>
          <cell r="BA64">
            <v>12.6</v>
          </cell>
        </row>
        <row r="65">
          <cell r="A65" t="str">
            <v>BG15/12</v>
          </cell>
          <cell r="B65" t="str">
            <v>EXT</v>
          </cell>
          <cell r="C65" t="str">
            <v xml:space="preserve">    Bono Global XV (12,375%)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699.17190219590282</v>
          </cell>
          <cell r="AP65">
            <v>171.82686100000001</v>
          </cell>
          <cell r="AQ65">
            <v>229.22111766748588</v>
          </cell>
          <cell r="AR65">
            <v>261.77411766748588</v>
          </cell>
          <cell r="AS65">
            <v>169.323903</v>
          </cell>
          <cell r="AT65">
            <v>168.71552224824356</v>
          </cell>
          <cell r="AU65">
            <v>194.44712199999998</v>
          </cell>
          <cell r="AV65">
            <v>166.28769706358861</v>
          </cell>
          <cell r="AW65">
            <v>145.65023280764728</v>
          </cell>
          <cell r="AX65">
            <v>145.62812199999999</v>
          </cell>
          <cell r="AY65">
            <v>145.618122</v>
          </cell>
          <cell r="AZ65">
            <v>135.63348999999999</v>
          </cell>
          <cell r="BA65">
            <v>139.166134</v>
          </cell>
        </row>
        <row r="66">
          <cell r="A66" t="str">
            <v>BG16/08$</v>
          </cell>
          <cell r="B66" t="str">
            <v>EXT</v>
          </cell>
          <cell r="C66" t="str">
            <v xml:space="preserve">    Bono Global XVI (10,00%-12,00%)</v>
          </cell>
          <cell r="AO66">
            <v>0</v>
          </cell>
          <cell r="AP66">
            <v>296.83945600000004</v>
          </cell>
          <cell r="AQ66">
            <v>310.21254099999999</v>
          </cell>
          <cell r="AR66">
            <v>309.30201468421046</v>
          </cell>
          <cell r="AS66">
            <v>0.61999999999999744</v>
          </cell>
          <cell r="AT66">
            <v>0.41635210344827583</v>
          </cell>
          <cell r="AU66">
            <v>1.8904969263157896</v>
          </cell>
          <cell r="AV66">
            <v>2.4485363500000004</v>
          </cell>
          <cell r="AW66">
            <v>2.5721775529411763</v>
          </cell>
          <cell r="AX66">
            <v>3.035631292777778</v>
          </cell>
          <cell r="AY66">
            <v>3.0355630527777779</v>
          </cell>
          <cell r="AZ66">
            <v>519.27791616909951</v>
          </cell>
          <cell r="BA66">
            <v>519.29691035096744</v>
          </cell>
        </row>
        <row r="67">
          <cell r="A67" t="str">
            <v>BG17/08</v>
          </cell>
          <cell r="B67" t="str">
            <v>EXT</v>
          </cell>
          <cell r="C67" t="str">
            <v xml:space="preserve">    Bono Global XVII (7,00%-15,50%)</v>
          </cell>
          <cell r="AO67">
            <v>0</v>
          </cell>
          <cell r="AP67">
            <v>7647.4184611999999</v>
          </cell>
          <cell r="AQ67">
            <v>6680.8133846206856</v>
          </cell>
          <cell r="AR67">
            <v>7243.6781852522654</v>
          </cell>
          <cell r="AS67">
            <v>1172.5450273946599</v>
          </cell>
          <cell r="AT67">
            <v>2019.2042235898789</v>
          </cell>
          <cell r="AU67">
            <v>2099.1362470080649</v>
          </cell>
          <cell r="AV67">
            <v>2037.7487927836873</v>
          </cell>
          <cell r="AW67">
            <v>2068.5729890579919</v>
          </cell>
          <cell r="AX67">
            <v>2066.3129039557462</v>
          </cell>
          <cell r="AY67">
            <v>2062.9780562011119</v>
          </cell>
          <cell r="AZ67">
            <v>3846.3164293946602</v>
          </cell>
          <cell r="BA67">
            <v>3714.6984283946604</v>
          </cell>
        </row>
        <row r="68">
          <cell r="A68" t="str">
            <v>BG18/18</v>
          </cell>
          <cell r="B68" t="str">
            <v>EXT</v>
          </cell>
          <cell r="C68" t="str">
            <v xml:space="preserve">    Bono Global XVIII (12,25%)</v>
          </cell>
          <cell r="AO68">
            <v>0</v>
          </cell>
          <cell r="AP68">
            <v>4684.2172410000012</v>
          </cell>
          <cell r="AQ68">
            <v>5138.2527868895922</v>
          </cell>
          <cell r="AR68">
            <v>5370.8324931020925</v>
          </cell>
          <cell r="AS68">
            <v>644.90322421250005</v>
          </cell>
          <cell r="AT68">
            <v>791.50067514285718</v>
          </cell>
          <cell r="AU68">
            <v>764.89873824648066</v>
          </cell>
          <cell r="AV68">
            <v>710.94767220640415</v>
          </cell>
          <cell r="AW68">
            <v>1066.1689789116008</v>
          </cell>
          <cell r="AX68">
            <v>1053.3479464599488</v>
          </cell>
          <cell r="AY68">
            <v>1097.4013103795166</v>
          </cell>
          <cell r="AZ68">
            <v>44.053363919567801</v>
          </cell>
          <cell r="BA68">
            <v>6220.7742627272946</v>
          </cell>
        </row>
        <row r="69">
          <cell r="A69" t="str">
            <v>BG19/31</v>
          </cell>
          <cell r="B69" t="str">
            <v>EXT</v>
          </cell>
          <cell r="C69" t="str">
            <v xml:space="preserve">    Bono Global XIX (12,00%)</v>
          </cell>
          <cell r="AO69">
            <v>0</v>
          </cell>
          <cell r="AP69">
            <v>7995.9336920000005</v>
          </cell>
          <cell r="AQ69">
            <v>8092.2450578909047</v>
          </cell>
          <cell r="AR69">
            <v>8182.9730578909048</v>
          </cell>
          <cell r="AS69">
            <v>129.713506</v>
          </cell>
          <cell r="AT69">
            <v>207.67585918604652</v>
          </cell>
          <cell r="AU69">
            <v>227.28486640944882</v>
          </cell>
          <cell r="AV69">
            <v>195.67212435294121</v>
          </cell>
          <cell r="AW69">
            <v>370.51306360956517</v>
          </cell>
          <cell r="AX69">
            <v>381.54060121655709</v>
          </cell>
          <cell r="AY69">
            <v>403.09212754212365</v>
          </cell>
          <cell r="AZ69">
            <v>9509.8053792644005</v>
          </cell>
          <cell r="BA69">
            <v>10082.63392838839</v>
          </cell>
        </row>
        <row r="70">
          <cell r="C70" t="str">
            <v>Bono Cupón Cero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21.045714432284541</v>
          </cell>
          <cell r="AK70">
            <v>21.711327852257181</v>
          </cell>
          <cell r="AL70">
            <v>47.179261984268123</v>
          </cell>
          <cell r="AM70">
            <v>52.442685096280826</v>
          </cell>
          <cell r="AN70">
            <v>46.485069083197736</v>
          </cell>
          <cell r="AO70">
            <v>33.300479528364619</v>
          </cell>
          <cell r="AP70">
            <v>35.499717163216367</v>
          </cell>
          <cell r="AQ70">
            <v>75.924261354310616</v>
          </cell>
          <cell r="AR70">
            <v>80.820760150075728</v>
          </cell>
          <cell r="AS70">
            <v>85.70733150775385</v>
          </cell>
          <cell r="AT70">
            <v>134.49996411573119</v>
          </cell>
          <cell r="AU70">
            <v>149.6658288094323</v>
          </cell>
          <cell r="AV70">
            <v>148.74895506396197</v>
          </cell>
          <cell r="AW70">
            <v>151.5391445086168</v>
          </cell>
          <cell r="AX70">
            <v>149.31624152238317</v>
          </cell>
          <cell r="AY70">
            <v>146.43743578622286</v>
          </cell>
          <cell r="AZ70">
            <v>108.87008466127233</v>
          </cell>
          <cell r="BA70">
            <v>32.081810535933229</v>
          </cell>
        </row>
        <row r="71">
          <cell r="A71" t="str">
            <v>ZCBMA00</v>
          </cell>
          <cell r="B71" t="str">
            <v>EXT</v>
          </cell>
          <cell r="C71" t="str">
            <v xml:space="preserve">    Serie A - Venc. 15/10/2000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3.9319999999999999</v>
          </cell>
          <cell r="AM71">
            <v>3.9904000000000002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</row>
        <row r="72">
          <cell r="A72" t="str">
            <v>ZCBMB01</v>
          </cell>
          <cell r="B72" t="str">
            <v>EXT</v>
          </cell>
          <cell r="C72" t="str">
            <v xml:space="preserve">    Serie B - Venc. 15/04/2001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1.8784000000000001</v>
          </cell>
          <cell r="AM72">
            <v>1.9172</v>
          </cell>
          <cell r="AN72">
            <v>1.9558</v>
          </cell>
          <cell r="AO72">
            <v>1.9936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</row>
        <row r="73">
          <cell r="A73" t="str">
            <v>ZCBMC01</v>
          </cell>
          <cell r="B73" t="str">
            <v>EXT</v>
          </cell>
          <cell r="C73" t="str">
            <v xml:space="preserve">    Serie C - Venc. 15/10/2001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6.8813355000000005</v>
          </cell>
          <cell r="AM73">
            <v>7.0420617999999999</v>
          </cell>
          <cell r="AN73">
            <v>3.4633969499999999</v>
          </cell>
          <cell r="AO73">
            <v>3.5390160000000002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</row>
        <row r="74">
          <cell r="A74" t="str">
            <v>ZCBMD02</v>
          </cell>
          <cell r="B74" t="str">
            <v>EXT</v>
          </cell>
          <cell r="C74" t="str">
            <v xml:space="preserve">    Serie D - Venc. 15/10/2002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1.6165799999999999</v>
          </cell>
          <cell r="AM74">
            <v>4.9761600000000001</v>
          </cell>
          <cell r="AN74">
            <v>5.1025799999999997</v>
          </cell>
          <cell r="AO74">
            <v>1.742</v>
          </cell>
          <cell r="AP74">
            <v>3.5675599999999998</v>
          </cell>
          <cell r="AQ74">
            <v>24.286049605035988</v>
          </cell>
          <cell r="AR74">
            <v>24.89634769984</v>
          </cell>
          <cell r="AS74">
            <v>8.405142298837573</v>
          </cell>
          <cell r="AT74">
            <v>8.5905313783044672</v>
          </cell>
          <cell r="AU74">
            <v>18.096295631599084</v>
          </cell>
          <cell r="AV74">
            <v>18.034346372707521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</row>
        <row r="75">
          <cell r="A75" t="str">
            <v>ZCBME03</v>
          </cell>
          <cell r="B75" t="str">
            <v>EXT</v>
          </cell>
          <cell r="C75" t="str">
            <v xml:space="preserve">    Serie E - Venc. 15/10/2003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15.00171443228454</v>
          </cell>
          <cell r="AK75">
            <v>15.461527852257181</v>
          </cell>
          <cell r="AL75">
            <v>26.415446484268124</v>
          </cell>
          <cell r="AM75">
            <v>27.187010389876882</v>
          </cell>
          <cell r="AN75">
            <v>27.958527795485637</v>
          </cell>
          <cell r="AO75">
            <v>25.318369855677155</v>
          </cell>
          <cell r="AP75">
            <v>31.204093107387138</v>
          </cell>
          <cell r="AQ75">
            <v>49.361676862137244</v>
          </cell>
          <cell r="AR75">
            <v>53.39673805023574</v>
          </cell>
          <cell r="AS75">
            <v>64.802260966989621</v>
          </cell>
          <cell r="AT75">
            <v>110.44500756556027</v>
          </cell>
          <cell r="AU75">
            <v>112.96195092036197</v>
          </cell>
          <cell r="AV75">
            <v>101.96812027114083</v>
          </cell>
          <cell r="AW75">
            <v>112.10100027464307</v>
          </cell>
          <cell r="AX75">
            <v>109.98956774446464</v>
          </cell>
          <cell r="AY75">
            <v>104.03939302430713</v>
          </cell>
          <cell r="AZ75">
            <v>77.80511184355278</v>
          </cell>
          <cell r="BA75">
            <v>0</v>
          </cell>
        </row>
        <row r="76">
          <cell r="A76" t="str">
            <v>ZCBMF04</v>
          </cell>
          <cell r="B76" t="str">
            <v>EXT</v>
          </cell>
          <cell r="C76" t="str">
            <v xml:space="preserve">    Serie F - Venc. 15/10/2004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6.0440000000000005</v>
          </cell>
          <cell r="AK76">
            <v>6.2497999999999996</v>
          </cell>
          <cell r="AL76">
            <v>6.4554999999999998</v>
          </cell>
          <cell r="AM76">
            <v>7.329852906403941</v>
          </cell>
          <cell r="AN76">
            <v>8.0047643377120963</v>
          </cell>
          <cell r="AO76">
            <v>0.70749367268746577</v>
          </cell>
          <cell r="AP76">
            <v>0.72806405582922828</v>
          </cell>
          <cell r="AQ76">
            <v>2.2765348871373838</v>
          </cell>
          <cell r="AR76">
            <v>2.5276744</v>
          </cell>
          <cell r="AS76">
            <v>12.499928241926655</v>
          </cell>
          <cell r="AT76">
            <v>15.464425171866448</v>
          </cell>
          <cell r="AU76">
            <v>18.607582257471265</v>
          </cell>
          <cell r="AV76">
            <v>28.746488420113629</v>
          </cell>
          <cell r="AW76">
            <v>39.438144233973723</v>
          </cell>
          <cell r="AX76">
            <v>39.326673777918515</v>
          </cell>
          <cell r="AY76">
            <v>42.398042761915718</v>
          </cell>
          <cell r="AZ76">
            <v>31.064972817719543</v>
          </cell>
          <cell r="BA76">
            <v>32.081810535933229</v>
          </cell>
        </row>
        <row r="77">
          <cell r="C77" t="str">
            <v>Euronotas (Total)</v>
          </cell>
          <cell r="X77">
            <v>4.1210000000000004</v>
          </cell>
          <cell r="Y77">
            <v>69.682855606608669</v>
          </cell>
          <cell r="Z77">
            <v>108.75678039291829</v>
          </cell>
          <cell r="AA77">
            <v>123.17746038954279</v>
          </cell>
          <cell r="AB77">
            <v>197.91639027434925</v>
          </cell>
          <cell r="AC77">
            <v>232.29404404282005</v>
          </cell>
          <cell r="AD77">
            <v>300.49332056256463</v>
          </cell>
          <cell r="AE77">
            <v>372.6435921019937</v>
          </cell>
          <cell r="AF77">
            <v>469.38444039410263</v>
          </cell>
          <cell r="AG77">
            <v>598.2585373707185</v>
          </cell>
          <cell r="AH77">
            <v>739.12162154521957</v>
          </cell>
          <cell r="AI77">
            <v>936.18821718385107</v>
          </cell>
          <cell r="AJ77">
            <v>1347.0969331386066</v>
          </cell>
          <cell r="AK77">
            <v>1410.8659701285778</v>
          </cell>
          <cell r="AL77">
            <v>1557.7606308137883</v>
          </cell>
          <cell r="AM77">
            <v>1910.9222266282363</v>
          </cell>
          <cell r="AN77">
            <v>1879.8654044642685</v>
          </cell>
          <cell r="AO77">
            <v>1744.8975595811858</v>
          </cell>
          <cell r="AP77">
            <v>927.93446724883995</v>
          </cell>
          <cell r="AQ77">
            <v>930.89065734544795</v>
          </cell>
          <cell r="AR77">
            <v>919.53276260860594</v>
          </cell>
          <cell r="AS77">
            <v>677.48800268088348</v>
          </cell>
          <cell r="AT77">
            <v>618.28211052957306</v>
          </cell>
          <cell r="AU77">
            <v>713.23403677705278</v>
          </cell>
          <cell r="AV77">
            <v>741.27397567652622</v>
          </cell>
          <cell r="AW77">
            <v>689.54900819899183</v>
          </cell>
          <cell r="AX77">
            <v>649.50221820691695</v>
          </cell>
          <cell r="AY77">
            <v>614.16564632311872</v>
          </cell>
          <cell r="AZ77">
            <v>671.88231640691879</v>
          </cell>
          <cell r="BA77">
            <v>614.31025188843921</v>
          </cell>
        </row>
        <row r="78">
          <cell r="C78" t="str">
            <v>Euronotas en Dólares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34.19746</v>
          </cell>
          <cell r="AE78">
            <v>54.46546</v>
          </cell>
          <cell r="AF78">
            <v>106.46700000000001</v>
          </cell>
          <cell r="AG78">
            <v>129.59700000000001</v>
          </cell>
          <cell r="AH78">
            <v>181.05367999999999</v>
          </cell>
          <cell r="AI78">
            <v>278.51</v>
          </cell>
          <cell r="AJ78">
            <v>355.38244378475241</v>
          </cell>
          <cell r="AK78">
            <v>380.62747517453369</v>
          </cell>
          <cell r="AL78">
            <v>447.89375114227948</v>
          </cell>
          <cell r="AM78">
            <v>731.73055204614877</v>
          </cell>
          <cell r="AN78">
            <v>591.3911194514194</v>
          </cell>
          <cell r="AO78">
            <v>547.84746308747424</v>
          </cell>
          <cell r="AP78">
            <v>154.221</v>
          </cell>
          <cell r="AQ78">
            <v>161.26799975732081</v>
          </cell>
          <cell r="AR78">
            <v>161.26799975732081</v>
          </cell>
          <cell r="AS78">
            <v>16.024000000000001</v>
          </cell>
          <cell r="AT78">
            <v>36.700000000000003</v>
          </cell>
          <cell r="AU78">
            <v>19.119439256672891</v>
          </cell>
          <cell r="AV78">
            <v>27.4492287104623</v>
          </cell>
          <cell r="AW78">
            <v>14.427901492522174</v>
          </cell>
          <cell r="AX78">
            <v>6.5120000000000005</v>
          </cell>
          <cell r="AY78">
            <v>4.9960000000000004</v>
          </cell>
          <cell r="AZ78">
            <v>73.621999000000002</v>
          </cell>
          <cell r="BA78">
            <v>73.621999000000002</v>
          </cell>
        </row>
        <row r="79">
          <cell r="C79" t="str">
            <v>Euronotas en Pesos</v>
          </cell>
          <cell r="X79">
            <v>0</v>
          </cell>
          <cell r="Y79">
            <v>65.482855606608666</v>
          </cell>
          <cell r="Z79">
            <v>106.00111536828774</v>
          </cell>
          <cell r="AA79">
            <v>120.17092444183037</v>
          </cell>
          <cell r="AB79">
            <v>194.98157751429378</v>
          </cell>
          <cell r="AC79">
            <v>229.39779438500454</v>
          </cell>
          <cell r="AD79">
            <v>242.44177188435168</v>
          </cell>
          <cell r="AE79">
            <v>292.5733962753248</v>
          </cell>
          <cell r="AF79">
            <v>320.36640580922335</v>
          </cell>
          <cell r="AG79">
            <v>357.79658798283253</v>
          </cell>
          <cell r="AH79">
            <v>454.9352833891262</v>
          </cell>
          <cell r="AI79">
            <v>443.05878048780482</v>
          </cell>
          <cell r="AJ79">
            <v>500.64066078836885</v>
          </cell>
          <cell r="AK79">
            <v>470.9413851708706</v>
          </cell>
          <cell r="AL79">
            <v>568.01000417588091</v>
          </cell>
          <cell r="AM79">
            <v>652.24074940138337</v>
          </cell>
          <cell r="AN79">
            <v>716.12141400831365</v>
          </cell>
          <cell r="AO79">
            <v>536.76355113239572</v>
          </cell>
          <cell r="AP79">
            <v>114.78300400000001</v>
          </cell>
          <cell r="AQ79">
            <v>116.50119042592036</v>
          </cell>
          <cell r="AR79">
            <v>105.14329568907826</v>
          </cell>
          <cell r="AS79">
            <v>37.748426263157896</v>
          </cell>
          <cell r="AT79">
            <v>11.43176043557169</v>
          </cell>
          <cell r="AU79">
            <v>8.5914605203798953</v>
          </cell>
          <cell r="AV79">
            <v>4.5495911999999965</v>
          </cell>
          <cell r="AW79">
            <v>5.8109411764705881</v>
          </cell>
          <cell r="AX79">
            <v>5.0232388888888897</v>
          </cell>
          <cell r="AY79">
            <v>4.8936388888888889</v>
          </cell>
          <cell r="AZ79">
            <v>5.5222979827248224</v>
          </cell>
          <cell r="BA79">
            <v>5.5260452022891418</v>
          </cell>
        </row>
        <row r="80">
          <cell r="C80" t="str">
            <v>Euronotas en Yenes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</row>
        <row r="81">
          <cell r="C81" t="str">
            <v>Euronotas en Monedas del Area Euro</v>
          </cell>
          <cell r="X81">
            <v>4.1210000000000004</v>
          </cell>
          <cell r="Y81">
            <v>4.2</v>
          </cell>
          <cell r="Z81">
            <v>2.7556650246305421</v>
          </cell>
          <cell r="AA81">
            <v>3.0065359477124183</v>
          </cell>
          <cell r="AB81">
            <v>2.9348127600554785</v>
          </cell>
          <cell r="AC81">
            <v>2.8962496578154946</v>
          </cell>
          <cell r="AD81">
            <v>23.854088678212953</v>
          </cell>
          <cell r="AE81">
            <v>25.604735826668886</v>
          </cell>
          <cell r="AF81">
            <v>42.551034584879275</v>
          </cell>
          <cell r="AG81">
            <v>110.86494938788606</v>
          </cell>
          <cell r="AH81">
            <v>103.1326581560933</v>
          </cell>
          <cell r="AI81">
            <v>214.61943669604611</v>
          </cell>
          <cell r="AJ81">
            <v>491.07382856548514</v>
          </cell>
          <cell r="AK81">
            <v>559.29710978317348</v>
          </cell>
          <cell r="AL81">
            <v>541.85687549562783</v>
          </cell>
          <cell r="AM81">
            <v>526.9509251807043</v>
          </cell>
          <cell r="AN81">
            <v>572.35287100453513</v>
          </cell>
          <cell r="AO81">
            <v>660.28654536131626</v>
          </cell>
          <cell r="AP81">
            <v>658.93046324883994</v>
          </cell>
          <cell r="AQ81">
            <v>653.12146716220684</v>
          </cell>
          <cell r="AR81">
            <v>653.12146716220684</v>
          </cell>
          <cell r="AS81">
            <v>623.71557641772563</v>
          </cell>
          <cell r="AT81">
            <v>570.1503500940014</v>
          </cell>
          <cell r="AU81">
            <v>685.52313700000002</v>
          </cell>
          <cell r="AV81">
            <v>709.2751557660639</v>
          </cell>
          <cell r="AW81">
            <v>669.31016552999904</v>
          </cell>
          <cell r="AX81">
            <v>637.96697931802805</v>
          </cell>
          <cell r="AY81">
            <v>604.27600743422988</v>
          </cell>
          <cell r="AZ81">
            <v>592.73801942419402</v>
          </cell>
          <cell r="BA81">
            <v>535.16220768615005</v>
          </cell>
        </row>
        <row r="82">
          <cell r="C82" t="str">
            <v>Euronotas en Otras Monedas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</row>
        <row r="83">
          <cell r="A83" t="str">
            <v>EL/USD-01</v>
          </cell>
          <cell r="B83" t="str">
            <v>EXT</v>
          </cell>
          <cell r="C83" t="str">
            <v xml:space="preserve">    Euronota I (11%)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A84" t="str">
            <v>EL/USD-02</v>
          </cell>
          <cell r="B84" t="str">
            <v>EXT</v>
          </cell>
          <cell r="C84" t="str">
            <v xml:space="preserve">    Euronota II (9.5%)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</row>
        <row r="85">
          <cell r="A85" t="str">
            <v>EL/USD-03</v>
          </cell>
          <cell r="B85" t="str">
            <v>EXT</v>
          </cell>
          <cell r="C85" t="str">
            <v xml:space="preserve">    Euronota III (8,25%)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</row>
        <row r="86">
          <cell r="A86" t="str">
            <v>EL/USD-04</v>
          </cell>
          <cell r="B86" t="str">
            <v>EXT</v>
          </cell>
          <cell r="C86" t="str">
            <v xml:space="preserve">    Euronota IV (7.46%)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</row>
        <row r="87">
          <cell r="A87" t="str">
            <v>EL/USD-05</v>
          </cell>
          <cell r="B87" t="str">
            <v>EXT</v>
          </cell>
          <cell r="C87" t="str">
            <v xml:space="preserve">    Euronota V (8.09%)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</row>
        <row r="88">
          <cell r="A88" t="str">
            <v>EL/USD-06</v>
          </cell>
          <cell r="B88" t="str">
            <v>EXT</v>
          </cell>
          <cell r="C88" t="str">
            <v xml:space="preserve">    Euronota VI (6.875%)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</row>
        <row r="89">
          <cell r="A89" t="str">
            <v>EL/USD-07</v>
          </cell>
          <cell r="B89" t="str">
            <v>EXT</v>
          </cell>
          <cell r="C89" t="str">
            <v xml:space="preserve">    Euronota VII (8.25%)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A90" t="str">
            <v>EL/DEM-08</v>
          </cell>
          <cell r="B90" t="str">
            <v>EXT</v>
          </cell>
          <cell r="C90" t="str">
            <v xml:space="preserve">    Euronota VIII DM (8%)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A91" t="str">
            <v>EL/USD-09</v>
          </cell>
          <cell r="B91" t="str">
            <v>EXT</v>
          </cell>
          <cell r="C91" t="str">
            <v xml:space="preserve">    Euronota IX (LS+1%)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</row>
        <row r="92">
          <cell r="A92" t="str">
            <v>EL/JPY-10</v>
          </cell>
          <cell r="B92" t="str">
            <v>EXT</v>
          </cell>
          <cell r="C92" t="str">
            <v xml:space="preserve">    Euronota X  Y (LT+1.3%)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</row>
        <row r="93">
          <cell r="A93" t="str">
            <v>EL/DEM-11</v>
          </cell>
          <cell r="B93" t="str">
            <v>EXT</v>
          </cell>
          <cell r="C93" t="str">
            <v xml:space="preserve">    Euronota XI DM (8.00%)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</row>
        <row r="94">
          <cell r="A94" t="str">
            <v>EL/JPY-12</v>
          </cell>
          <cell r="B94" t="str">
            <v>EXT</v>
          </cell>
          <cell r="C94" t="str">
            <v xml:space="preserve">    Euronota XII  Y (5%)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</row>
        <row r="95">
          <cell r="A95" t="str">
            <v>EL/NLG-13</v>
          </cell>
          <cell r="B95" t="str">
            <v>EXT</v>
          </cell>
          <cell r="C95" t="str">
            <v xml:space="preserve">    Euronota XIII FH1 (8%)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</row>
        <row r="96">
          <cell r="A96" t="str">
            <v>EL/USD-14</v>
          </cell>
          <cell r="B96" t="str">
            <v>EXT</v>
          </cell>
          <cell r="C96" t="str">
            <v xml:space="preserve">    Euronota XIV (Dragones LT+1.75)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</row>
        <row r="97">
          <cell r="A97" t="str">
            <v>EL/DEM-15</v>
          </cell>
          <cell r="B97" t="str">
            <v>EXT</v>
          </cell>
          <cell r="C97" t="str">
            <v xml:space="preserve">    Euronota XV DM (6.125%)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</row>
        <row r="98">
          <cell r="A98" t="str">
            <v>EL/ATS-16</v>
          </cell>
          <cell r="B98" t="str">
            <v>EXT</v>
          </cell>
          <cell r="C98" t="str">
            <v xml:space="preserve">    Euronota XVI ATS (8%)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</row>
        <row r="99">
          <cell r="A99" t="str">
            <v>EL/JPY-17</v>
          </cell>
          <cell r="B99" t="str">
            <v>EXT</v>
          </cell>
          <cell r="C99" t="str">
            <v xml:space="preserve">    Euronota XVII Y (LT+1.875%)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</row>
        <row r="100">
          <cell r="A100" t="str">
            <v>EL/CAD-18</v>
          </cell>
          <cell r="B100" t="str">
            <v>EXT</v>
          </cell>
          <cell r="C100" t="str">
            <v xml:space="preserve">    Euronota XVIII CAN (Swap L+2.1%)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</row>
        <row r="101">
          <cell r="A101" t="str">
            <v>EL/ITL-19</v>
          </cell>
          <cell r="B101" t="str">
            <v>EXT</v>
          </cell>
          <cell r="C101" t="str">
            <v xml:space="preserve">    Euronota XIX LIT (13.45%)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</row>
        <row r="102">
          <cell r="A102" t="str">
            <v>EL/JPY-20</v>
          </cell>
          <cell r="B102" t="str">
            <v>EXT</v>
          </cell>
          <cell r="C102" t="str">
            <v xml:space="preserve">    Euronota XX Y (LT+1.9%)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EL/JPY-21</v>
          </cell>
          <cell r="B103" t="str">
            <v>EXT</v>
          </cell>
          <cell r="C103" t="str">
            <v xml:space="preserve">    Euronota XXI Y (LS+1.65%)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EL/ESP-22</v>
          </cell>
          <cell r="B104" t="str">
            <v>EXT</v>
          </cell>
          <cell r="C104" t="str">
            <v xml:space="preserve">    Euronota XXII Ptas (Swap LS+1.84%)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</row>
        <row r="105">
          <cell r="A105" t="str">
            <v>EL/USD-23</v>
          </cell>
          <cell r="B105" t="str">
            <v>EXT</v>
          </cell>
          <cell r="C105" t="str">
            <v xml:space="preserve">    Euronota XXIII (LS+2%)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</row>
        <row r="106">
          <cell r="A106" t="str">
            <v>EL/LIB-24</v>
          </cell>
          <cell r="B106" t="str">
            <v>EXT</v>
          </cell>
          <cell r="C106" t="str">
            <v xml:space="preserve">    Euronota XXIV LIB (LS+1.75%)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</row>
        <row r="107">
          <cell r="A107" t="str">
            <v>EL/JPY-25</v>
          </cell>
          <cell r="B107" t="str">
            <v>EXT</v>
          </cell>
          <cell r="C107" t="str">
            <v xml:space="preserve">    Euronota XXV Y (7.10%)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</row>
        <row r="108">
          <cell r="A108" t="str">
            <v>EL/JPY-26</v>
          </cell>
          <cell r="B108" t="str">
            <v>EXT</v>
          </cell>
          <cell r="C108" t="str">
            <v xml:space="preserve">    Euronota XXVI Y (6%)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</row>
        <row r="109">
          <cell r="A109" t="str">
            <v>EL/FRF-27</v>
          </cell>
          <cell r="B109" t="str">
            <v>EXT</v>
          </cell>
          <cell r="C109" t="str">
            <v xml:space="preserve">    Euronota XXVII FFr (9,875%)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EL/DEM-28</v>
          </cell>
          <cell r="B110" t="str">
            <v>EXT</v>
          </cell>
          <cell r="C110" t="str">
            <v xml:space="preserve">    Euronota XXVIII DM (9.25% anual)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EL/JPY-29</v>
          </cell>
          <cell r="B111" t="str">
            <v>EXT</v>
          </cell>
          <cell r="C111" t="str">
            <v xml:space="preserve">    Euronota XXIX Yenes (5.5%) Swap Dls.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EL/FRS-30</v>
          </cell>
          <cell r="B112" t="str">
            <v>EXT</v>
          </cell>
          <cell r="C112" t="str">
            <v xml:space="preserve">    Euronota XXX Chf (7.125%)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</row>
        <row r="113">
          <cell r="A113" t="str">
            <v>EL/DEM-31</v>
          </cell>
          <cell r="B113" t="str">
            <v>EXT</v>
          </cell>
          <cell r="C113" t="str">
            <v xml:space="preserve">    Euronota XXXI DM (10.5%)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1.4259999999999999</v>
          </cell>
          <cell r="AK113">
            <v>1.4239999999999999</v>
          </cell>
          <cell r="AL113">
            <v>1.4119999999999999</v>
          </cell>
          <cell r="AM113">
            <v>1.4350000000000001</v>
          </cell>
          <cell r="AN113">
            <v>1.4430000000000001</v>
          </cell>
          <cell r="AO113">
            <v>1.349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1.349</v>
          </cell>
          <cell r="BA113">
            <v>0</v>
          </cell>
        </row>
        <row r="114">
          <cell r="A114" t="str">
            <v>EL/JPY-32</v>
          </cell>
          <cell r="B114" t="str">
            <v>EXT</v>
          </cell>
          <cell r="C114" t="str">
            <v xml:space="preserve">    Euronota XXXII Y (5%)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EL/ATS-33</v>
          </cell>
          <cell r="B115" t="str">
            <v>EXT</v>
          </cell>
          <cell r="C115" t="str">
            <v xml:space="preserve">    Euronota XXXIII ATS (8.5%)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</row>
        <row r="116">
          <cell r="A116" t="str">
            <v>EL/JPY-34</v>
          </cell>
          <cell r="B116" t="str">
            <v>EXT</v>
          </cell>
          <cell r="C116" t="str">
            <v xml:space="preserve">    Euronota XXXIV Y (3.5%)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</row>
        <row r="117">
          <cell r="A117" t="str">
            <v>EL/USD-35</v>
          </cell>
          <cell r="B117" t="str">
            <v>EXT</v>
          </cell>
          <cell r="C117" t="str">
            <v xml:space="preserve">    Euronota XXXV (9.17%)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</row>
        <row r="118">
          <cell r="A118" t="str">
            <v>EL/JPY-36</v>
          </cell>
          <cell r="B118" t="str">
            <v>EXT</v>
          </cell>
          <cell r="C118" t="str">
            <v xml:space="preserve">    Euronota XXXVI Yenes (3.25%)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EL/DEM-37</v>
          </cell>
          <cell r="B119" t="str">
            <v>EXT</v>
          </cell>
          <cell r="C119" t="str">
            <v xml:space="preserve">    Euronota XXXVII DM (10.25%)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</row>
        <row r="120">
          <cell r="A120" t="str">
            <v>EL/ITL-38</v>
          </cell>
          <cell r="B120" t="str">
            <v>EXT</v>
          </cell>
          <cell r="C120" t="str">
            <v xml:space="preserve">    Euronota XXXVIII LIT (13.25%)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</row>
        <row r="121">
          <cell r="A121" t="str">
            <v>EL/JPY-39</v>
          </cell>
          <cell r="B121" t="str">
            <v>EXT</v>
          </cell>
          <cell r="C121" t="str">
            <v xml:space="preserve">    Euronota XXXIL Y (7.4%)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</row>
        <row r="122">
          <cell r="A122" t="str">
            <v>EL/DEM-40</v>
          </cell>
          <cell r="B122" t="str">
            <v>EXT</v>
          </cell>
          <cell r="C122" t="str">
            <v xml:space="preserve">    Euronota XL DM (11.25%)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</row>
        <row r="123">
          <cell r="A123" t="str">
            <v>EL/ATS-41</v>
          </cell>
          <cell r="B123" t="str">
            <v>EXT</v>
          </cell>
          <cell r="C123" t="str">
            <v xml:space="preserve">    Euronota XLI ATS (9%)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</row>
        <row r="124">
          <cell r="A124" t="str">
            <v>EL/JPY-42</v>
          </cell>
          <cell r="B124" t="str">
            <v>EXT</v>
          </cell>
          <cell r="C124" t="str">
            <v xml:space="preserve">    Euronota XLII Y (7.4%)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</row>
        <row r="125">
          <cell r="A125" t="str">
            <v>EL/JPY-43</v>
          </cell>
          <cell r="B125" t="str">
            <v>EXT</v>
          </cell>
          <cell r="C125" t="str">
            <v xml:space="preserve">    Euronota XLIII Y (5.5%)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</row>
        <row r="126">
          <cell r="A126" t="str">
            <v>EL/DEM-44</v>
          </cell>
          <cell r="B126" t="str">
            <v>EXT</v>
          </cell>
          <cell r="C126" t="str">
            <v xml:space="preserve">    Euronota XLIV DM (11.75%)</v>
          </cell>
          <cell r="X126">
            <v>4.1210000000000004</v>
          </cell>
          <cell r="Y126">
            <v>4.2</v>
          </cell>
          <cell r="Z126">
            <v>2.7556650246305421</v>
          </cell>
          <cell r="AA126">
            <v>3.0065359477124183</v>
          </cell>
          <cell r="AB126">
            <v>2.9348127600554785</v>
          </cell>
          <cell r="AC126">
            <v>2.8962496578154946</v>
          </cell>
          <cell r="AD126">
            <v>2.90979097909791</v>
          </cell>
          <cell r="AE126">
            <v>3.2144376253266085</v>
          </cell>
          <cell r="AF126">
            <v>3.1469363474122543</v>
          </cell>
          <cell r="AG126">
            <v>2.9192649412284086</v>
          </cell>
          <cell r="AH126">
            <v>2.8217848189043582</v>
          </cell>
          <cell r="AI126">
            <v>2.887403831781381</v>
          </cell>
          <cell r="AJ126">
            <v>2.6923876674506597</v>
          </cell>
          <cell r="AK126">
            <v>2.5838116655789034</v>
          </cell>
          <cell r="AL126">
            <v>2.6303913800952574</v>
          </cell>
          <cell r="AM126">
            <v>2.3839525930167755</v>
          </cell>
          <cell r="AN126">
            <v>2.5351472264971906</v>
          </cell>
          <cell r="AO126">
            <v>2.442371926178323</v>
          </cell>
          <cell r="AP126">
            <v>2.29956488324</v>
          </cell>
          <cell r="AQ126">
            <v>2.4800422235392854</v>
          </cell>
          <cell r="AR126">
            <v>2.4800422235392854</v>
          </cell>
          <cell r="AS126">
            <v>2.3727818862638177</v>
          </cell>
          <cell r="AT126">
            <v>2.3727818862638177</v>
          </cell>
          <cell r="AU126">
            <v>10.470497</v>
          </cell>
          <cell r="AV126">
            <v>10.502570444570001</v>
          </cell>
          <cell r="AW126">
            <v>9.9345563401400003</v>
          </cell>
          <cell r="AX126">
            <v>9.50207929888</v>
          </cell>
          <cell r="AY126">
            <v>8.9899354342300004</v>
          </cell>
          <cell r="AZ126">
            <v>8.9315908789744736</v>
          </cell>
          <cell r="BA126">
            <v>8.2201676861500008</v>
          </cell>
        </row>
        <row r="127">
          <cell r="A127" t="str">
            <v>EL/DEM-45</v>
          </cell>
          <cell r="B127" t="str">
            <v>EXT</v>
          </cell>
          <cell r="C127" t="str">
            <v xml:space="preserve">    Euronota XLV DM (7%)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</row>
        <row r="128">
          <cell r="A128" t="str">
            <v>EL/JPY-46</v>
          </cell>
          <cell r="B128" t="str">
            <v>EXT</v>
          </cell>
          <cell r="C128" t="str">
            <v xml:space="preserve">    Euronota XLVI Y (7.4%)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</row>
        <row r="129">
          <cell r="A129" t="str">
            <v>EL/ITL-47</v>
          </cell>
          <cell r="B129" t="str">
            <v>EXT</v>
          </cell>
          <cell r="C129" t="str">
            <v xml:space="preserve">    Euronota XLVII LIT (11%)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</row>
        <row r="130">
          <cell r="A130" t="str">
            <v>EL/NLG-48</v>
          </cell>
          <cell r="B130" t="str">
            <v>EXT</v>
          </cell>
          <cell r="C130" t="str">
            <v xml:space="preserve">    Euronota XLVIII FH (7.625%)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</row>
        <row r="131">
          <cell r="A131" t="str">
            <v>EL/LIB-49</v>
          </cell>
          <cell r="B131" t="str">
            <v>EXT</v>
          </cell>
          <cell r="C131" t="str">
            <v xml:space="preserve">    Euronota XLIX LIB (11.5%)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A132" t="str">
            <v>EL/USD-50</v>
          </cell>
          <cell r="B132" t="str">
            <v>EXT</v>
          </cell>
          <cell r="C132" t="str">
            <v xml:space="preserve">    Euronota L (Libor + 270 p.b.)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4.9474600000000004</v>
          </cell>
          <cell r="AE132">
            <v>4.9474600000000004</v>
          </cell>
          <cell r="AF132">
            <v>4.5999999999999996</v>
          </cell>
          <cell r="AG132">
            <v>4.5999999999999996</v>
          </cell>
          <cell r="AH132">
            <v>4.5999999999999996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</row>
        <row r="133">
          <cell r="A133" t="str">
            <v>EL/DEM-51</v>
          </cell>
          <cell r="B133" t="str">
            <v>EXT</v>
          </cell>
          <cell r="C133" t="str">
            <v xml:space="preserve">    Euronota LI DM (9%)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</row>
        <row r="134">
          <cell r="A134" t="str">
            <v>EL/DEM-52</v>
          </cell>
          <cell r="B134" t="str">
            <v>EXT</v>
          </cell>
          <cell r="C134" t="str">
            <v xml:space="preserve">    Euronota LII DM (12%)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</row>
        <row r="135">
          <cell r="A135" t="str">
            <v>EL/ITL-53</v>
          </cell>
          <cell r="B135" t="str">
            <v>EXT</v>
          </cell>
          <cell r="C135" t="str">
            <v xml:space="preserve">    Euronota LIII LIT (11%)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2.964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2.964</v>
          </cell>
          <cell r="BA135">
            <v>0</v>
          </cell>
        </row>
        <row r="136">
          <cell r="A136" t="str">
            <v>EL/JPY-54</v>
          </cell>
          <cell r="B136" t="str">
            <v>EXT</v>
          </cell>
          <cell r="C136" t="str">
            <v xml:space="preserve">    Euronota LIV Y (6%)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</row>
        <row r="137">
          <cell r="A137" t="str">
            <v>EL/DEM-55</v>
          </cell>
          <cell r="B137" t="str">
            <v>EXT</v>
          </cell>
          <cell r="C137" t="str">
            <v xml:space="preserve">    Euronota LV DM (11.75%)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24.223337246539835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</row>
        <row r="138">
          <cell r="A138" t="str">
            <v>EL/FRS-56</v>
          </cell>
          <cell r="B138" t="str">
            <v>EXT</v>
          </cell>
          <cell r="C138" t="str">
            <v xml:space="preserve">    Euronota LVI Chf (7%)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</row>
        <row r="139">
          <cell r="A139" t="str">
            <v>EL/ARP-57</v>
          </cell>
          <cell r="B139" t="str">
            <v>EXT</v>
          </cell>
          <cell r="C139" t="str">
            <v xml:space="preserve">    Euronota LVII $ (8.75%)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</row>
        <row r="140">
          <cell r="A140" t="str">
            <v>EL/JPY-58</v>
          </cell>
          <cell r="B140" t="str">
            <v>EXT</v>
          </cell>
          <cell r="C140" t="str">
            <v xml:space="preserve">    Euronota LVIII Y (5%) Samurai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</row>
        <row r="141">
          <cell r="A141" t="str">
            <v>EL/DEM-59</v>
          </cell>
          <cell r="B141" t="str">
            <v>EXT</v>
          </cell>
          <cell r="C141" t="str">
            <v xml:space="preserve">    Euronota LIX DM (8.5%)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</row>
        <row r="142">
          <cell r="A142" t="str">
            <v>EL/ITL-60</v>
          </cell>
          <cell r="B142" t="str">
            <v>EXT</v>
          </cell>
          <cell r="C142" t="str">
            <v xml:space="preserve">    Euronota LX LIT (10%)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</row>
        <row r="143">
          <cell r="A143" t="str">
            <v>EL/ARP-61</v>
          </cell>
          <cell r="B143" t="str">
            <v>EXT</v>
          </cell>
          <cell r="C143" t="str">
            <v xml:space="preserve">    Euronota LXI $ (11.75%)-2007</v>
          </cell>
          <cell r="X143">
            <v>0</v>
          </cell>
          <cell r="Y143">
            <v>65.482855606608666</v>
          </cell>
          <cell r="Z143">
            <v>106.00111536828774</v>
          </cell>
          <cell r="AA143">
            <v>118.17092444183037</v>
          </cell>
          <cell r="AB143">
            <v>186.77157751429377</v>
          </cell>
          <cell r="AC143">
            <v>198.2229121128052</v>
          </cell>
          <cell r="AD143">
            <v>206.92681369127968</v>
          </cell>
          <cell r="AE143">
            <v>251.84354535102764</v>
          </cell>
          <cell r="AF143">
            <v>272.69358344393254</v>
          </cell>
          <cell r="AG143">
            <v>277.53158798283255</v>
          </cell>
          <cell r="AH143">
            <v>371.06528338912619</v>
          </cell>
          <cell r="AI143">
            <v>298.91878048780484</v>
          </cell>
          <cell r="AJ143">
            <v>260.24873049346269</v>
          </cell>
          <cell r="AK143">
            <v>273.1969777086573</v>
          </cell>
          <cell r="AL143">
            <v>345.83672170078023</v>
          </cell>
          <cell r="AM143">
            <v>398.63659755030619</v>
          </cell>
          <cell r="AN143">
            <v>411.4337910664317</v>
          </cell>
          <cell r="AO143">
            <v>358.5964468503937</v>
          </cell>
          <cell r="AP143">
            <v>63.41</v>
          </cell>
          <cell r="AQ143">
            <v>66.56</v>
          </cell>
          <cell r="AR143">
            <v>60.56</v>
          </cell>
          <cell r="AS143">
            <v>11.41</v>
          </cell>
          <cell r="AT143">
            <v>4.0103448275862075</v>
          </cell>
          <cell r="AU143">
            <v>1.7534326315789472</v>
          </cell>
          <cell r="AV143">
            <v>4.5495911999999965</v>
          </cell>
          <cell r="AW143">
            <v>5.8109411764705881</v>
          </cell>
          <cell r="AX143">
            <v>5.0232388888888897</v>
          </cell>
          <cell r="AY143">
            <v>4.8936388888888889</v>
          </cell>
          <cell r="AZ143">
            <v>5.5222979827248224</v>
          </cell>
          <cell r="BA143">
            <v>5.5260452022891418</v>
          </cell>
        </row>
        <row r="144">
          <cell r="A144" t="str">
            <v>EL/DEM-62</v>
          </cell>
          <cell r="B144" t="str">
            <v>EXT</v>
          </cell>
          <cell r="C144" t="str">
            <v xml:space="preserve">    Euronota LXII DM (7,07%)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1.96</v>
          </cell>
          <cell r="AO144">
            <v>1.9590000000000001</v>
          </cell>
          <cell r="AP144">
            <v>2</v>
          </cell>
          <cell r="AQ144">
            <v>2</v>
          </cell>
          <cell r="AR144">
            <v>2</v>
          </cell>
          <cell r="AS144">
            <v>2</v>
          </cell>
          <cell r="AT144">
            <v>2</v>
          </cell>
          <cell r="AU144">
            <v>2</v>
          </cell>
          <cell r="AV144">
            <v>2</v>
          </cell>
          <cell r="AW144">
            <v>2</v>
          </cell>
          <cell r="AX144">
            <v>2</v>
          </cell>
          <cell r="AY144">
            <v>2</v>
          </cell>
          <cell r="AZ144">
            <v>2</v>
          </cell>
          <cell r="BA144">
            <v>2</v>
          </cell>
        </row>
        <row r="145">
          <cell r="A145" t="str">
            <v>EL/ATS-63</v>
          </cell>
          <cell r="B145" t="str">
            <v>EXT</v>
          </cell>
          <cell r="C145" t="str">
            <v xml:space="preserve">    Euronota LXIII ATS (7%)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</row>
        <row r="146">
          <cell r="A146" t="str">
            <v>EL/ESP-64</v>
          </cell>
          <cell r="B146" t="str">
            <v>EXT</v>
          </cell>
          <cell r="C146" t="str">
            <v xml:space="preserve">    Euronota LXIV Matador Ptas (7,5%)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39.384999999999998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</row>
        <row r="147">
          <cell r="A147" t="str">
            <v>EL/JPY-65</v>
          </cell>
          <cell r="B147" t="str">
            <v>EXT</v>
          </cell>
          <cell r="C147" t="str">
            <v xml:space="preserve">    Euronota LXV Y (4,4%)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</row>
        <row r="148">
          <cell r="A148" t="str">
            <v>EL/ITL-66</v>
          </cell>
          <cell r="B148" t="str">
            <v>EXT</v>
          </cell>
          <cell r="C148" t="str">
            <v xml:space="preserve">    Euronota LXVI LIT (8,52%)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</row>
        <row r="149">
          <cell r="A149" t="str">
            <v>EL/LIB-67</v>
          </cell>
          <cell r="B149" t="str">
            <v>EXT</v>
          </cell>
          <cell r="C149" t="str">
            <v xml:space="preserve">    Euronota LXVII LIB (10%)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</row>
        <row r="150">
          <cell r="A150" t="str">
            <v>EL/ARP-68</v>
          </cell>
          <cell r="B150" t="str">
            <v>EXT</v>
          </cell>
          <cell r="C150" t="str">
            <v xml:space="preserve">    Euronota LXVIII $ (8,75%)-2002</v>
          </cell>
          <cell r="X150">
            <v>0</v>
          </cell>
          <cell r="Y150">
            <v>0</v>
          </cell>
          <cell r="Z150">
            <v>0</v>
          </cell>
          <cell r="AA150">
            <v>2</v>
          </cell>
          <cell r="AB150">
            <v>8.2100000000000009</v>
          </cell>
          <cell r="AC150">
            <v>31.174882272199344</v>
          </cell>
          <cell r="AD150">
            <v>35.51495819307199</v>
          </cell>
          <cell r="AE150">
            <v>40.729850924297168</v>
          </cell>
          <cell r="AF150">
            <v>47.67282236529082</v>
          </cell>
          <cell r="AG150">
            <v>80.265000000000001</v>
          </cell>
          <cell r="AH150">
            <v>83.87</v>
          </cell>
          <cell r="AI150">
            <v>144.14000000000001</v>
          </cell>
          <cell r="AJ150">
            <v>240.39193029490616</v>
          </cell>
          <cell r="AK150">
            <v>197.7444074622133</v>
          </cell>
          <cell r="AL150">
            <v>222.17328247510068</v>
          </cell>
          <cell r="AM150">
            <v>253.60415185107715</v>
          </cell>
          <cell r="AN150">
            <v>304.68762294188201</v>
          </cell>
          <cell r="AO150">
            <v>178.16710428200201</v>
          </cell>
          <cell r="AP150">
            <v>51.373004000000002</v>
          </cell>
          <cell r="AQ150">
            <v>49.941190425920354</v>
          </cell>
          <cell r="AR150">
            <v>44.583295689078255</v>
          </cell>
          <cell r="AS150">
            <v>26.338426263157892</v>
          </cell>
          <cell r="AT150">
            <v>7.4214156079854812</v>
          </cell>
          <cell r="AU150">
            <v>6.8380278888009478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</row>
        <row r="151">
          <cell r="A151" t="str">
            <v>EL/ITL-69</v>
          </cell>
          <cell r="B151" t="str">
            <v>EXT</v>
          </cell>
          <cell r="C151" t="str">
            <v xml:space="preserve">    Euronota LXIX LIT Swap Can. 8,34%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</row>
        <row r="152">
          <cell r="A152" t="str">
            <v>EL/ITL-70</v>
          </cell>
          <cell r="B152" t="str">
            <v>EXT</v>
          </cell>
          <cell r="C152" t="str">
            <v xml:space="preserve">    Euronota LXX LIT (9,25%)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</row>
        <row r="153">
          <cell r="A153" t="str">
            <v>EL/ITL-71</v>
          </cell>
          <cell r="B153" t="str">
            <v>EXT</v>
          </cell>
          <cell r="C153" t="str">
            <v xml:space="preserve">    Euronota LXXI LIT (9% y 7%)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EL/DEM-72</v>
          </cell>
          <cell r="B154" t="str">
            <v>EXT</v>
          </cell>
          <cell r="C154" t="str">
            <v xml:space="preserve">    Euronota LXXII DM (8%)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</row>
        <row r="155">
          <cell r="A155" t="str">
            <v>EL/ITL-73</v>
          </cell>
          <cell r="B155" t="str">
            <v>EXT</v>
          </cell>
          <cell r="C155" t="str">
            <v xml:space="preserve">    Euronota LXXIII LIT (8%)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</row>
        <row r="156">
          <cell r="A156" t="str">
            <v>EL/USD-74</v>
          </cell>
          <cell r="B156" t="str">
            <v>EXT</v>
          </cell>
          <cell r="C156" t="str">
            <v xml:space="preserve">    Euronota LXXIV (Spread ajustable)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22.286999999999999</v>
          </cell>
          <cell r="AG156">
            <v>13.907</v>
          </cell>
          <cell r="AH156">
            <v>5.5269999999999992</v>
          </cell>
          <cell r="AI156">
            <v>25.374000000000002</v>
          </cell>
          <cell r="AJ156">
            <v>63.880189802828127</v>
          </cell>
          <cell r="AK156">
            <v>46.256804863464218</v>
          </cell>
          <cell r="AL156">
            <v>68.89201834862385</v>
          </cell>
          <cell r="AM156">
            <v>79.412392244593576</v>
          </cell>
          <cell r="AN156">
            <v>97.950552567237168</v>
          </cell>
          <cell r="AO156">
            <v>29.780186920931904</v>
          </cell>
          <cell r="AP156">
            <v>19.338000000000001</v>
          </cell>
          <cell r="AQ156">
            <v>13.211999757320822</v>
          </cell>
          <cell r="AR156">
            <v>13.211999757320822</v>
          </cell>
          <cell r="AS156">
            <v>4.2640000000000002</v>
          </cell>
          <cell r="AT156">
            <v>1.7</v>
          </cell>
          <cell r="AU156">
            <v>15.119439256672891</v>
          </cell>
          <cell r="AV156">
            <v>22.3792287104623</v>
          </cell>
          <cell r="AW156">
            <v>14.370901492522174</v>
          </cell>
          <cell r="AX156">
            <v>4.9400000000000004</v>
          </cell>
          <cell r="AY156">
            <v>4.9390000000000001</v>
          </cell>
          <cell r="AZ156">
            <v>0</v>
          </cell>
          <cell r="BA156">
            <v>0</v>
          </cell>
        </row>
        <row r="157">
          <cell r="A157" t="str">
            <v>EL/EUR-75</v>
          </cell>
          <cell r="B157" t="str">
            <v>EXT</v>
          </cell>
          <cell r="C157" t="str">
            <v xml:space="preserve">    Euronota LXXV Euro (8,75%)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</row>
        <row r="158">
          <cell r="A158" t="str">
            <v>EL/DEM-76</v>
          </cell>
          <cell r="B158" t="str">
            <v>EXT</v>
          </cell>
          <cell r="C158" t="str">
            <v xml:space="preserve">    Euronota LXXVI DM (11% y 8%)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1.8159999999999998</v>
          </cell>
          <cell r="AO158">
            <v>1.8160000000000001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</row>
        <row r="159">
          <cell r="A159" t="str">
            <v>EL/ITL-77</v>
          </cell>
          <cell r="B159" t="str">
            <v>EXT</v>
          </cell>
          <cell r="C159" t="str">
            <v xml:space="preserve">    Euronota LXXVII LIT (10,375% y 8%)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A160" t="str">
            <v>EL/FRF-78</v>
          </cell>
          <cell r="B160" t="str">
            <v>EXT</v>
          </cell>
          <cell r="C160" t="str">
            <v xml:space="preserve">    Euronota LXXVIII FFR (11% y 8%)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</row>
        <row r="161">
          <cell r="A161" t="str">
            <v>EL/NLG-78</v>
          </cell>
          <cell r="B161" t="str">
            <v>EXT</v>
          </cell>
          <cell r="C161" t="str">
            <v xml:space="preserve">    Euronota LXXVIII DGU (11% y 8%)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</row>
        <row r="162">
          <cell r="A162" t="str">
            <v>EL/USD-79</v>
          </cell>
          <cell r="B162" t="str">
            <v>EXT</v>
          </cell>
          <cell r="C162" t="str">
            <v xml:space="preserve">    Euronota LXXIX Dls. (Glob IV-25bp)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29.25</v>
          </cell>
          <cell r="AE162">
            <v>49.518000000000001</v>
          </cell>
          <cell r="AF162">
            <v>79.580000000000013</v>
          </cell>
          <cell r="AG162">
            <v>111.09</v>
          </cell>
          <cell r="AH162">
            <v>138.08699999999999</v>
          </cell>
          <cell r="AI162">
            <v>221.14699999999999</v>
          </cell>
          <cell r="AJ162">
            <v>245.58077911012938</v>
          </cell>
          <cell r="AK162">
            <v>292.14734453365048</v>
          </cell>
          <cell r="AL162">
            <v>336.66792256591236</v>
          </cell>
          <cell r="AM162">
            <v>610.46323505572445</v>
          </cell>
          <cell r="AN162">
            <v>451.17243034453242</v>
          </cell>
          <cell r="AO162">
            <v>485.90618932443704</v>
          </cell>
          <cell r="AP162">
            <v>129.88300000000001</v>
          </cell>
          <cell r="AQ162">
            <v>143.05599999999998</v>
          </cell>
          <cell r="AR162">
            <v>143.05599999999998</v>
          </cell>
          <cell r="AS162">
            <v>11.76</v>
          </cell>
          <cell r="AT162">
            <v>32.5</v>
          </cell>
          <cell r="AU162">
            <v>4</v>
          </cell>
          <cell r="AV162">
            <v>5.07</v>
          </cell>
          <cell r="AW162">
            <v>5.7000000000000002E-2</v>
          </cell>
          <cell r="AX162">
            <v>1.5719999999999998</v>
          </cell>
          <cell r="AY162">
            <v>5.7000000000000002E-2</v>
          </cell>
          <cell r="AZ162">
            <v>73.621999000000002</v>
          </cell>
          <cell r="BA162">
            <v>73.621999000000002</v>
          </cell>
        </row>
        <row r="163">
          <cell r="A163" t="str">
            <v>EL/EUR-80</v>
          </cell>
          <cell r="B163" t="str">
            <v>EXT</v>
          </cell>
          <cell r="C163" t="str">
            <v xml:space="preserve">    Euronota LXXX Euro (8,125%)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</row>
        <row r="164">
          <cell r="A164" t="str">
            <v>EL/EUR-81</v>
          </cell>
          <cell r="B164" t="str">
            <v>EXT</v>
          </cell>
          <cell r="C164" t="str">
            <v xml:space="preserve">    Euronota LXXXI Euro (6 cup. Fijos)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20.944297699115044</v>
          </cell>
          <cell r="AE164">
            <v>22.390298201342279</v>
          </cell>
          <cell r="AF164">
            <v>39.404098237467018</v>
          </cell>
          <cell r="AG164">
            <v>78.963913529402859</v>
          </cell>
          <cell r="AH164">
            <v>68.433446252994955</v>
          </cell>
          <cell r="AI164">
            <v>166.81077098649587</v>
          </cell>
          <cell r="AJ164">
            <v>404.81404717040562</v>
          </cell>
          <cell r="AK164">
            <v>470.01333684210931</v>
          </cell>
          <cell r="AL164">
            <v>470.86468399999995</v>
          </cell>
          <cell r="AM164">
            <v>460.62845399999998</v>
          </cell>
          <cell r="AN164">
            <v>499.87146300000001</v>
          </cell>
          <cell r="AO164">
            <v>533.66422808822665</v>
          </cell>
          <cell r="AP164">
            <v>583.33072199999992</v>
          </cell>
          <cell r="AQ164">
            <v>570.16233933008596</v>
          </cell>
          <cell r="AR164">
            <v>570.16233933008596</v>
          </cell>
          <cell r="AS164">
            <v>548.13162207211167</v>
          </cell>
          <cell r="AT164">
            <v>516.50144749539436</v>
          </cell>
          <cell r="AU164">
            <v>610.37983146245062</v>
          </cell>
          <cell r="AV164">
            <v>630.84805562269719</v>
          </cell>
          <cell r="AW164">
            <v>595.53524400000003</v>
          </cell>
          <cell r="AX164">
            <v>569.61004799999989</v>
          </cell>
          <cell r="AY164">
            <v>539.99617799999999</v>
          </cell>
          <cell r="AZ164">
            <v>522.16243099999997</v>
          </cell>
          <cell r="BA164">
            <v>478.89281999999997</v>
          </cell>
        </row>
        <row r="165">
          <cell r="A165" t="str">
            <v>EL/DEM-82</v>
          </cell>
          <cell r="B165" t="str">
            <v>EXT</v>
          </cell>
          <cell r="C165" t="str">
            <v xml:space="preserve">    Euronota LXXXII DM (8%)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</row>
        <row r="166">
          <cell r="A166" t="str">
            <v>EL/ITL-83</v>
          </cell>
          <cell r="B166" t="str">
            <v>EXT</v>
          </cell>
          <cell r="C166" t="str">
            <v xml:space="preserve">    Euronota LXXXIII LIT (LT + 250)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</row>
        <row r="167">
          <cell r="A167" t="str">
            <v>EL/DEM-84</v>
          </cell>
          <cell r="B167" t="str">
            <v>EXT</v>
          </cell>
          <cell r="C167" t="str">
            <v xml:space="preserve">    Euronota LXXXIV DM (7,875%)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</row>
        <row r="168">
          <cell r="A168" t="str">
            <v>EL/EUR-85</v>
          </cell>
          <cell r="B168" t="str">
            <v>EXT</v>
          </cell>
          <cell r="C168" t="str">
            <v xml:space="preserve">    Euronota LXXXV Euro (8,5%)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11.941153993121896</v>
          </cell>
          <cell r="AL168">
            <v>10.4588</v>
          </cell>
          <cell r="AM168">
            <v>9.6953999999999994</v>
          </cell>
          <cell r="AN168">
            <v>10.3103</v>
          </cell>
          <cell r="AO168">
            <v>11.525844494666668</v>
          </cell>
          <cell r="AP168">
            <v>11.0526</v>
          </cell>
          <cell r="AQ168">
            <v>11.920044040510763</v>
          </cell>
          <cell r="AR168">
            <v>11.920044040510763</v>
          </cell>
          <cell r="AS168">
            <v>10.527239231511537</v>
          </cell>
          <cell r="AT168">
            <v>10.527239231511537</v>
          </cell>
          <cell r="AU168">
            <v>12.144</v>
          </cell>
          <cell r="AV168">
            <v>12.181199999999999</v>
          </cell>
          <cell r="AW168">
            <v>11.522400000000001</v>
          </cell>
          <cell r="AX168">
            <v>11.020799999999999</v>
          </cell>
          <cell r="AY168">
            <v>10.4268</v>
          </cell>
          <cell r="AZ168">
            <v>10.2972</v>
          </cell>
          <cell r="BA168">
            <v>9.5339999999999989</v>
          </cell>
        </row>
        <row r="169">
          <cell r="A169" t="str">
            <v>EL/DEM-86</v>
          </cell>
          <cell r="B169" t="str">
            <v>EXT</v>
          </cell>
          <cell r="C169" t="str">
            <v xml:space="preserve">    Euronota LXXXVI DM (14% y 9%)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</row>
        <row r="170">
          <cell r="A170" t="str">
            <v>EL/EUR-87</v>
          </cell>
          <cell r="B170" t="str">
            <v>EXT</v>
          </cell>
          <cell r="C170" t="str">
            <v xml:space="preserve">    Euronota LXXXVII Euro (8%)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</row>
        <row r="171">
          <cell r="A171" t="str">
            <v>EL/EUR-88</v>
          </cell>
          <cell r="B171" t="str">
            <v>EXT</v>
          </cell>
          <cell r="C171" t="str">
            <v xml:space="preserve">    Euronota LXXXVIII Euro (15% y 8%)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20.388213936601034</v>
          </cell>
          <cell r="AH171">
            <v>19.602577873254564</v>
          </cell>
          <cell r="AI171">
            <v>21.062183079797173</v>
          </cell>
          <cell r="AJ171">
            <v>19.820779168592153</v>
          </cell>
          <cell r="AK171">
            <v>18.847917462743602</v>
          </cell>
          <cell r="AL171">
            <v>14.005284</v>
          </cell>
          <cell r="AM171">
            <v>12.983022</v>
          </cell>
          <cell r="AN171">
            <v>10.844062393117365</v>
          </cell>
          <cell r="AO171">
            <v>10.291294463471838</v>
          </cell>
          <cell r="AP171">
            <v>9.1226459999999996</v>
          </cell>
          <cell r="AQ171">
            <v>9.8386209657446528</v>
          </cell>
          <cell r="AR171">
            <v>9.8386209657446528</v>
          </cell>
          <cell r="AS171">
            <v>9.4131064128432325</v>
          </cell>
          <cell r="AT171">
            <v>9.4131064128432325</v>
          </cell>
          <cell r="AU171">
            <v>10.85876</v>
          </cell>
          <cell r="AV171">
            <v>10.892023</v>
          </cell>
          <cell r="AW171">
            <v>10.302946</v>
          </cell>
          <cell r="AX171">
            <v>9.854432000000001</v>
          </cell>
          <cell r="AY171">
            <v>9.3232970000000002</v>
          </cell>
          <cell r="AZ171">
            <v>9.2074130000000007</v>
          </cell>
          <cell r="BA171">
            <v>8.5249850000000009</v>
          </cell>
        </row>
        <row r="172">
          <cell r="A172" t="str">
            <v>EL/USD-89</v>
          </cell>
          <cell r="B172" t="str">
            <v>EXT</v>
          </cell>
          <cell r="C172" t="str">
            <v xml:space="preserve">    Euronota LXXXIX (8,875%)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</row>
        <row r="173">
          <cell r="A173" t="str">
            <v>EL/EUR-90</v>
          </cell>
          <cell r="B173" t="str">
            <v>EXT</v>
          </cell>
          <cell r="C173" t="str">
            <v xml:space="preserve">    Euronota XC Euro (9,5%)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8.5935569806537551</v>
          </cell>
          <cell r="AH173">
            <v>10.777286623151275</v>
          </cell>
          <cell r="AI173">
            <v>22.311173807312521</v>
          </cell>
          <cell r="AJ173">
            <v>10.447850983311566</v>
          </cell>
          <cell r="AK173">
            <v>10.508209947267863</v>
          </cell>
          <cell r="AL173">
            <v>10.458799999999998</v>
          </cell>
          <cell r="AM173">
            <v>9.6953999999999994</v>
          </cell>
          <cell r="AN173">
            <v>10.3103</v>
          </cell>
          <cell r="AO173">
            <v>37.680529434933334</v>
          </cell>
          <cell r="AP173">
            <v>23.082929999999998</v>
          </cell>
          <cell r="AQ173">
            <v>28.103212596030197</v>
          </cell>
          <cell r="AR173">
            <v>28.103212596030197</v>
          </cell>
          <cell r="AS173">
            <v>28.114510044740772</v>
          </cell>
          <cell r="AT173">
            <v>7.0181594876743576</v>
          </cell>
          <cell r="AU173">
            <v>14.173075098814232</v>
          </cell>
          <cell r="AV173">
            <v>13.046423091321049</v>
          </cell>
          <cell r="AW173">
            <v>12.482600000000001</v>
          </cell>
          <cell r="AX173">
            <v>11.9392</v>
          </cell>
          <cell r="AY173">
            <v>11.543199999999999</v>
          </cell>
          <cell r="AZ173">
            <v>8.5809999999999995</v>
          </cell>
          <cell r="BA173">
            <v>7.9450000000000003</v>
          </cell>
        </row>
        <row r="174">
          <cell r="A174" t="str">
            <v>EL/USD-91</v>
          </cell>
          <cell r="B174" t="str">
            <v>EXT</v>
          </cell>
          <cell r="C174" t="str">
            <v xml:space="preserve">    Euronota XCI (Libor + 575 p.b.)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32.839680000000001</v>
          </cell>
          <cell r="AI174">
            <v>31.989000000000001</v>
          </cell>
          <cell r="AJ174">
            <v>45.921474871794871</v>
          </cell>
          <cell r="AK174">
            <v>42.223325777419028</v>
          </cell>
          <cell r="AL174">
            <v>42.333810227743271</v>
          </cell>
          <cell r="AM174">
            <v>41.854924745830822</v>
          </cell>
          <cell r="AN174">
            <v>42.268136539649845</v>
          </cell>
          <cell r="AO174">
            <v>32.161086842105263</v>
          </cell>
          <cell r="AP174">
            <v>5</v>
          </cell>
          <cell r="AQ174">
            <v>5</v>
          </cell>
          <cell r="AR174">
            <v>5</v>
          </cell>
          <cell r="AS174">
            <v>0</v>
          </cell>
          <cell r="AT174">
            <v>2.5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</row>
        <row r="175">
          <cell r="A175" t="str">
            <v>EL/EUR-92</v>
          </cell>
          <cell r="B175" t="str">
            <v>EXT</v>
          </cell>
          <cell r="C175" t="str">
            <v xml:space="preserve">    Euronota XCII Euro (15% y 8%)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1.4975625877881515</v>
          </cell>
          <cell r="AI175">
            <v>1.5479049906591942</v>
          </cell>
          <cell r="AJ175">
            <v>1.4767635757252215</v>
          </cell>
          <cell r="AK175">
            <v>1.4042796632021399</v>
          </cell>
          <cell r="AL175">
            <v>1.3976759999999999</v>
          </cell>
          <cell r="AM175">
            <v>1.295658</v>
          </cell>
          <cell r="AN175">
            <v>1.377831</v>
          </cell>
          <cell r="AO175">
            <v>1.3033069628666667</v>
          </cell>
          <cell r="AP175">
            <v>1.3858259999999998</v>
          </cell>
          <cell r="AQ175">
            <v>1.4945853737492774</v>
          </cell>
          <cell r="AR175">
            <v>1.4945853737492774</v>
          </cell>
          <cell r="AS175">
            <v>1.4299372632801775</v>
          </cell>
          <cell r="AT175">
            <v>1.2720414071409774</v>
          </cell>
          <cell r="AU175">
            <v>1.4674</v>
          </cell>
          <cell r="AV175">
            <v>2.2155577717574908</v>
          </cell>
          <cell r="AW175">
            <v>2.0579132835913261</v>
          </cell>
          <cell r="AX175">
            <v>1.33168</v>
          </cell>
          <cell r="AY175">
            <v>1.2599050000000001</v>
          </cell>
          <cell r="AZ175">
            <v>1.2442449999999998</v>
          </cell>
          <cell r="BA175">
            <v>1.1520249999999999</v>
          </cell>
        </row>
        <row r="176">
          <cell r="A176" t="str">
            <v>EL/EUR-93</v>
          </cell>
          <cell r="B176" t="str">
            <v>EXT</v>
          </cell>
          <cell r="C176" t="str">
            <v xml:space="preserve">    Euronota XCIII Euro (9%)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2.8090000000000002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2.8090000000000002</v>
          </cell>
          <cell r="BA176">
            <v>0</v>
          </cell>
        </row>
        <row r="177">
          <cell r="A177" t="str">
            <v>EL/EUR-94</v>
          </cell>
          <cell r="B177" t="str">
            <v>EXT</v>
          </cell>
          <cell r="C177" t="str">
            <v xml:space="preserve">    Euronota XCIV Euro (10,5% y 7%)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</row>
        <row r="178">
          <cell r="A178" t="str">
            <v>EL/EUR-95</v>
          </cell>
          <cell r="B178" t="str">
            <v>EXT</v>
          </cell>
          <cell r="C178" t="str">
            <v xml:space="preserve">    Euronota XCV Euro ( 9%)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</row>
        <row r="179">
          <cell r="A179" t="str">
            <v>EL/EUR-96</v>
          </cell>
          <cell r="B179" t="str">
            <v>EXT</v>
          </cell>
          <cell r="C179" t="str">
            <v xml:space="preserve">    Euronota XCVI Euro ( 7,125%)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10.039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</row>
        <row r="180">
          <cell r="A180" t="str">
            <v>EL/EUR-97</v>
          </cell>
          <cell r="B180" t="str">
            <v>EXT</v>
          </cell>
          <cell r="C180" t="str">
            <v xml:space="preserve">    Euronota XCVII Euro (8,5%)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</row>
        <row r="181">
          <cell r="A181" t="str">
            <v>EL/EUR-98</v>
          </cell>
          <cell r="B181" t="str">
            <v>EXT</v>
          </cell>
          <cell r="C181" t="str">
            <v xml:space="preserve">    Euronota XCVIII  Euro (Euribor+400)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</row>
        <row r="182">
          <cell r="A182" t="str">
            <v>EL/JPY-99</v>
          </cell>
          <cell r="B182" t="str">
            <v>EXT</v>
          </cell>
          <cell r="C182" t="str">
            <v xml:space="preserve">    Euronota XCIX  Y (3,5%)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</row>
        <row r="183">
          <cell r="A183" t="str">
            <v>EL/EUR-100</v>
          </cell>
          <cell r="B183" t="str">
            <v>EXT</v>
          </cell>
          <cell r="C183" t="str">
            <v xml:space="preserve">    Euronota C Euro (8,5%)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0.97199999999999998</v>
          </cell>
          <cell r="AK183">
            <v>0.76900000000000002</v>
          </cell>
          <cell r="AL183">
            <v>4.6559999999999997</v>
          </cell>
          <cell r="AM183">
            <v>4.1310000000000002</v>
          </cell>
          <cell r="AN183">
            <v>0.215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A184" t="str">
            <v>EL/EUR-101</v>
          </cell>
          <cell r="B184" t="str">
            <v>EXT</v>
          </cell>
          <cell r="C184" t="str">
            <v xml:space="preserve">    Euronota CI Euro (7,3% cupon diferido)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</row>
        <row r="185">
          <cell r="A185" t="str">
            <v>EL/EUR-102</v>
          </cell>
          <cell r="B185" t="str">
            <v>EXT</v>
          </cell>
          <cell r="C185" t="str">
            <v xml:space="preserve">    Euronota CII Euro (9,25%)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0.36899999999999999</v>
          </cell>
          <cell r="AL185">
            <v>0.35599999999999998</v>
          </cell>
          <cell r="AM185">
            <v>0.36900000000000005</v>
          </cell>
          <cell r="AN185">
            <v>0.35599999999999998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</row>
        <row r="186">
          <cell r="A186" t="str">
            <v>EL/EUR-103</v>
          </cell>
          <cell r="B186" t="str">
            <v>EXT</v>
          </cell>
          <cell r="C186" t="str">
            <v xml:space="preserve">    Euronota CIII Euro (9,75%)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</row>
        <row r="187">
          <cell r="A187" t="str">
            <v>EL/EUR-104</v>
          </cell>
          <cell r="B187" t="str">
            <v>EXT</v>
          </cell>
          <cell r="C187" t="str">
            <v xml:space="preserve">    Euronota CIV Euro (10%)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</row>
        <row r="188">
          <cell r="A188" t="str">
            <v>EL/JPY-105</v>
          </cell>
          <cell r="B188" t="str">
            <v>EXT</v>
          </cell>
          <cell r="C188" t="str">
            <v xml:space="preserve">    Euronota CV Y (5,4%)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</row>
        <row r="189">
          <cell r="A189" t="str">
            <v>EL/EUR-106</v>
          </cell>
          <cell r="B189" t="str">
            <v>EXT</v>
          </cell>
          <cell r="C189" t="str">
            <v xml:space="preserve">    Euronota CVI Euro (L3+510)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</row>
        <row r="190">
          <cell r="A190" t="str">
            <v>EL/EUR-107</v>
          </cell>
          <cell r="B190" t="str">
            <v>EXT</v>
          </cell>
          <cell r="C190" t="str">
            <v xml:space="preserve">    Euronota CVII Euro (10%)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16.385000000000002</v>
          </cell>
          <cell r="AL190">
            <v>0.39900000000000002</v>
          </cell>
          <cell r="AM190">
            <v>0.42899999999999999</v>
          </cell>
          <cell r="AN190">
            <v>0.81599999999999995</v>
          </cell>
          <cell r="AO190">
            <v>0.83799999999999997</v>
          </cell>
          <cell r="AP190">
            <v>2.2299283656000002</v>
          </cell>
          <cell r="AQ190">
            <v>0.77936499999999997</v>
          </cell>
          <cell r="AR190">
            <v>0.77936499999999997</v>
          </cell>
          <cell r="AS190">
            <v>0.74567944556540078</v>
          </cell>
          <cell r="AT190">
            <v>0</v>
          </cell>
          <cell r="AU190">
            <v>0</v>
          </cell>
          <cell r="AV190">
            <v>3.4952109083219853</v>
          </cell>
          <cell r="AW190">
            <v>3.1210499062676051</v>
          </cell>
          <cell r="AX190">
            <v>0.86918801914820942</v>
          </cell>
          <cell r="AY190">
            <v>0</v>
          </cell>
          <cell r="AZ190">
            <v>0.83799999999999997</v>
          </cell>
          <cell r="BA190">
            <v>0</v>
          </cell>
        </row>
        <row r="191">
          <cell r="A191" t="str">
            <v>EL/EUR-108</v>
          </cell>
          <cell r="B191" t="str">
            <v>EXT</v>
          </cell>
          <cell r="C191" t="str">
            <v xml:space="preserve">    Euronota CVIII Euro (10,25%)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25.051400209149882</v>
          </cell>
          <cell r="AL191">
            <v>25.218240115532563</v>
          </cell>
          <cell r="AM191">
            <v>23.393826587687528</v>
          </cell>
          <cell r="AN191">
            <v>26.673583384920637</v>
          </cell>
          <cell r="AO191">
            <v>23.80329077995291</v>
          </cell>
          <cell r="AP191">
            <v>20.957429999999999</v>
          </cell>
          <cell r="AQ191">
            <v>22.602197656755706</v>
          </cell>
          <cell r="AR191">
            <v>22.602197656755706</v>
          </cell>
          <cell r="AS191">
            <v>20.471883498552504</v>
          </cell>
          <cell r="AT191">
            <v>20.536757610316695</v>
          </cell>
          <cell r="AU191">
            <v>23.442613438735179</v>
          </cell>
          <cell r="AV191">
            <v>23.505356927396313</v>
          </cell>
          <cell r="AW191">
            <v>21.79654</v>
          </cell>
          <cell r="AX191">
            <v>21.30688</v>
          </cell>
          <cell r="AY191">
            <v>20.23273</v>
          </cell>
          <cell r="AZ191">
            <v>21.856441545219578</v>
          </cell>
          <cell r="BA191">
            <v>18.432399999999998</v>
          </cell>
        </row>
        <row r="192">
          <cell r="A192" t="str">
            <v>EL/EUR-109</v>
          </cell>
          <cell r="B192" t="str">
            <v>EXT</v>
          </cell>
          <cell r="C192" t="str">
            <v xml:space="preserve">    Euronota CIX Euro (8,125%)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</row>
        <row r="193">
          <cell r="A193" t="str">
            <v>EL/EUR-110</v>
          </cell>
          <cell r="B193" t="str">
            <v>EXT</v>
          </cell>
          <cell r="C193" t="str">
            <v xml:space="preserve">    Euronota CX Euro (9%)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</row>
        <row r="194">
          <cell r="A194" t="str">
            <v>EL/JPY-111</v>
          </cell>
          <cell r="B194" t="str">
            <v>EXT</v>
          </cell>
          <cell r="C194" t="str">
            <v xml:space="preserve">    Euronota CXI Y (5,125%)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</row>
        <row r="195">
          <cell r="A195" t="str">
            <v>EL/EUR-112</v>
          </cell>
          <cell r="B195" t="str">
            <v>EXT</v>
          </cell>
          <cell r="C195" t="str">
            <v xml:space="preserve">    Euronota CXII Euro (9%)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</row>
        <row r="196">
          <cell r="A196" t="str">
            <v>EL/EUR-113</v>
          </cell>
          <cell r="B196" t="str">
            <v>EXT</v>
          </cell>
          <cell r="C196" t="str">
            <v xml:space="preserve">    Euronota CXIII Euro (9,25%)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</row>
        <row r="197">
          <cell r="A197" t="str">
            <v>EL/EUR-114</v>
          </cell>
          <cell r="B197" t="str">
            <v>EXT</v>
          </cell>
          <cell r="C197" t="str">
            <v xml:space="preserve">    Euronota CXIV Euro (10%)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0.51121199999999989</v>
          </cell>
          <cell r="AN197">
            <v>3.8241840000000002</v>
          </cell>
          <cell r="AO197">
            <v>3.61734196448</v>
          </cell>
          <cell r="AP197">
            <v>3.4688159999999999</v>
          </cell>
          <cell r="AQ197">
            <v>3.7410599757910705</v>
          </cell>
          <cell r="AR197">
            <v>3.7410599757910705</v>
          </cell>
          <cell r="AS197">
            <v>0.50881656285639087</v>
          </cell>
          <cell r="AT197">
            <v>0.50881656285639087</v>
          </cell>
          <cell r="AU197">
            <v>0.58695999999999993</v>
          </cell>
          <cell r="AV197">
            <v>0.58875799999999989</v>
          </cell>
          <cell r="AW197">
            <v>0.55691599999999997</v>
          </cell>
          <cell r="AX197">
            <v>0.53267199999999992</v>
          </cell>
          <cell r="AY197">
            <v>0.50396200000000002</v>
          </cell>
          <cell r="AZ197">
            <v>0.49769799999999997</v>
          </cell>
          <cell r="BA197">
            <v>0.46080999999999994</v>
          </cell>
        </row>
        <row r="198">
          <cell r="A198" t="str">
            <v>EL/JPY-115</v>
          </cell>
          <cell r="B198" t="str">
            <v>EXT</v>
          </cell>
          <cell r="C198" t="str">
            <v xml:space="preserve">    Euronota CXV Y (4,85%) Samurai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</row>
        <row r="199">
          <cell r="A199" t="str">
            <v>EL/EUR-116</v>
          </cell>
          <cell r="B199" t="str">
            <v>EXT</v>
          </cell>
          <cell r="C199" t="str">
            <v xml:space="preserve">    Euronota CXVI Euro (10%)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</row>
        <row r="200">
          <cell r="C200" t="str">
            <v>Bono Argentino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</row>
        <row r="201">
          <cell r="A201" t="str">
            <v>BOARDOM</v>
          </cell>
          <cell r="B201" t="str">
            <v>DOM</v>
          </cell>
          <cell r="C201" t="str">
            <v xml:space="preserve">    Tramo Domestico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</row>
        <row r="202">
          <cell r="A202" t="str">
            <v>BOARINT</v>
          </cell>
          <cell r="B202" t="str">
            <v>EXT</v>
          </cell>
          <cell r="C202" t="str">
            <v xml:space="preserve">    Tramo Internacional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</row>
        <row r="203">
          <cell r="A203" t="str">
            <v>LETR</v>
          </cell>
          <cell r="B203" t="str">
            <v>DOM</v>
          </cell>
          <cell r="C203" t="str">
            <v>Letras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A204" t="str">
            <v>LE$</v>
          </cell>
          <cell r="B204" t="str">
            <v>DOM</v>
          </cell>
          <cell r="C204" t="str">
            <v>Letes $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A205" t="str">
            <v>LEU$</v>
          </cell>
          <cell r="B205" t="str">
            <v>DOM</v>
          </cell>
          <cell r="C205" t="str">
            <v>Letes u$s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</row>
        <row r="206">
          <cell r="C206" t="str">
            <v>Bontes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</row>
        <row r="207">
          <cell r="A207" t="str">
            <v>BT98</v>
          </cell>
          <cell r="B207" t="str">
            <v>DOM</v>
          </cell>
          <cell r="C207" t="str">
            <v xml:space="preserve">     Venc. dic/98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</row>
        <row r="208">
          <cell r="A208" t="str">
            <v>BT01</v>
          </cell>
          <cell r="B208" t="str">
            <v>DOM</v>
          </cell>
          <cell r="C208" t="str">
            <v xml:space="preserve">     Venc. May./2001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</row>
        <row r="209">
          <cell r="A209" t="str">
            <v>BT02</v>
          </cell>
          <cell r="B209" t="str">
            <v>DOM</v>
          </cell>
          <cell r="C209" t="str">
            <v xml:space="preserve">     Venc. May/2002 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</row>
        <row r="210">
          <cell r="A210" t="str">
            <v>BT03</v>
          </cell>
          <cell r="B210" t="str">
            <v>DOM</v>
          </cell>
          <cell r="C210" t="str">
            <v xml:space="preserve">     Venc. May./2003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A211" t="str">
            <v>BT03Flot</v>
          </cell>
          <cell r="B211" t="str">
            <v>DOM</v>
          </cell>
          <cell r="C211" t="str">
            <v xml:space="preserve">     Venc. Jul./2003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A212" t="str">
            <v>BT04</v>
          </cell>
          <cell r="B212" t="str">
            <v>DOM</v>
          </cell>
          <cell r="C212" t="str">
            <v xml:space="preserve">     Venc. May./2004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A213" t="str">
            <v>BT05</v>
          </cell>
          <cell r="B213" t="str">
            <v>DOM</v>
          </cell>
          <cell r="C213" t="str">
            <v xml:space="preserve">     Venc. May./2005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A214" t="str">
            <v>BT06</v>
          </cell>
          <cell r="B214" t="str">
            <v>DOM</v>
          </cell>
          <cell r="C214" t="str">
            <v xml:space="preserve">     Venc. May./2006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A215" t="str">
            <v>BT27</v>
          </cell>
          <cell r="B215" t="str">
            <v>DOM</v>
          </cell>
          <cell r="C215" t="str">
            <v xml:space="preserve">     Venc. Jul./2027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</row>
        <row r="216">
          <cell r="A216" t="str">
            <v>BTVA$</v>
          </cell>
          <cell r="B216" t="str">
            <v>DOM</v>
          </cell>
          <cell r="C216" t="str">
            <v>Bono Creadores de Mercado $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</row>
        <row r="217">
          <cell r="A217" t="str">
            <v>BTVAU$</v>
          </cell>
          <cell r="B217" t="str">
            <v>DOM</v>
          </cell>
          <cell r="C217" t="str">
            <v>Bono Creadores de Mercado u$s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218" t="str">
            <v>BT2006</v>
          </cell>
          <cell r="B218" t="str">
            <v>DOM</v>
          </cell>
          <cell r="C218" t="str">
            <v>Bono 2006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A219" t="str">
            <v>BPAGARE</v>
          </cell>
          <cell r="B219" t="str">
            <v>DOM</v>
          </cell>
          <cell r="C219" t="str">
            <v>Bono Pagaré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C220" t="str">
            <v>Otros</v>
          </cell>
          <cell r="X220">
            <v>2</v>
          </cell>
          <cell r="Y220">
            <v>2.016</v>
          </cell>
          <cell r="Z220">
            <v>1.6867346938775512</v>
          </cell>
          <cell r="AA220">
            <v>1.731958762886598</v>
          </cell>
          <cell r="AB220">
            <v>2.2105263157894739</v>
          </cell>
          <cell r="AC220">
            <v>1.4168421052631581</v>
          </cell>
          <cell r="AD220">
            <v>1.0442105263157895</v>
          </cell>
          <cell r="AE220">
            <v>1.0621052631578947</v>
          </cell>
          <cell r="AF220">
            <v>0.73684210526315785</v>
          </cell>
          <cell r="AG220">
            <v>0.77777777777777768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A221" t="str">
            <v>NMB</v>
          </cell>
          <cell r="B221" t="str">
            <v>EXT</v>
          </cell>
          <cell r="C221" t="str">
            <v xml:space="preserve">   BONOS DINERO NUEVO </v>
          </cell>
          <cell r="X221">
            <v>2</v>
          </cell>
          <cell r="Y221">
            <v>2.016</v>
          </cell>
          <cell r="Z221">
            <v>1.6867346938775512</v>
          </cell>
          <cell r="AA221">
            <v>1.731958762886598</v>
          </cell>
          <cell r="AB221">
            <v>2.2105263157894739</v>
          </cell>
          <cell r="AC221">
            <v>1.4168421052631581</v>
          </cell>
          <cell r="AD221">
            <v>1.0442105263157895</v>
          </cell>
          <cell r="AE221">
            <v>1.0621052631578947</v>
          </cell>
          <cell r="AF221">
            <v>0.73684210526315785</v>
          </cell>
          <cell r="AG221">
            <v>0.77777777777777768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A222" t="str">
            <v>API</v>
          </cell>
          <cell r="B222" t="str">
            <v>EXT</v>
          </cell>
          <cell r="C222" t="str">
            <v xml:space="preserve">   A.P.I.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A223" t="str">
            <v>FERRO</v>
          </cell>
          <cell r="B223" t="str">
            <v>DOM</v>
          </cell>
          <cell r="C223" t="str">
            <v xml:space="preserve">   Ferrobonos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AZ224">
            <v>15451.014050969412</v>
          </cell>
          <cell r="BA224">
            <v>15451.014050969412</v>
          </cell>
        </row>
        <row r="225">
          <cell r="C225" t="str">
            <v>Préstamos Garantizados</v>
          </cell>
          <cell r="AS225">
            <v>21707.204961887135</v>
          </cell>
          <cell r="AT225">
            <v>11250.096999506586</v>
          </cell>
          <cell r="AU225">
            <v>10213.152791019265</v>
          </cell>
          <cell r="AV225">
            <v>11317.320366909486</v>
          </cell>
          <cell r="AW225">
            <v>12487.729603587304</v>
          </cell>
          <cell r="AX225">
            <v>15175.454841586747</v>
          </cell>
          <cell r="AY225">
            <v>15685.302505822779</v>
          </cell>
          <cell r="AZ225">
            <v>15044.58821646314</v>
          </cell>
          <cell r="BA225">
            <v>4560.2814794137985</v>
          </cell>
        </row>
        <row r="226">
          <cell r="AS226">
            <v>-187.54597746329819</v>
          </cell>
          <cell r="AT226">
            <v>-94.894384334825645</v>
          </cell>
          <cell r="AU226">
            <v>-88.949783505306641</v>
          </cell>
          <cell r="AV226">
            <v>-100.2447462603759</v>
          </cell>
          <cell r="AW226">
            <v>-114.5505848521334</v>
          </cell>
        </row>
        <row r="227">
          <cell r="A227" t="str">
            <v>P FRB</v>
          </cell>
          <cell r="AS227">
            <v>329.20610116704125</v>
          </cell>
          <cell r="AT227">
            <v>167.61693614154368</v>
          </cell>
          <cell r="AU227">
            <v>146.31424122948951</v>
          </cell>
          <cell r="AV227">
            <v>162.74714724287531</v>
          </cell>
          <cell r="AW227">
            <v>183.909766597269</v>
          </cell>
          <cell r="AX227">
            <v>222.80663380199948</v>
          </cell>
          <cell r="AY227">
            <v>229.53428588586166</v>
          </cell>
          <cell r="AZ227">
            <v>221.56523205362629</v>
          </cell>
          <cell r="BA227">
            <v>217.30347783405014</v>
          </cell>
        </row>
        <row r="228">
          <cell r="A228" t="str">
            <v>P BG01/03</v>
          </cell>
          <cell r="AS228">
            <v>7.111667342231546</v>
          </cell>
          <cell r="AT228">
            <v>3.5959927449161362</v>
          </cell>
          <cell r="AU228">
            <v>3.0886832178746375</v>
          </cell>
          <cell r="AV228">
            <v>3.4352847531553028</v>
          </cell>
          <cell r="AW228">
            <v>4.4275971712157336</v>
          </cell>
          <cell r="AX228">
            <v>5.2914488409750042</v>
          </cell>
          <cell r="AY228">
            <v>5.4886880805318468</v>
          </cell>
          <cell r="AZ228">
            <v>5.3341462654814817</v>
          </cell>
          <cell r="BA228">
            <v>0</v>
          </cell>
        </row>
        <row r="229">
          <cell r="A229" t="str">
            <v>P BG04/06</v>
          </cell>
          <cell r="AS229">
            <v>20.545870512453458</v>
          </cell>
          <cell r="AT229">
            <v>10.410019773067914</v>
          </cell>
          <cell r="AU229">
            <v>9.0758645474284343</v>
          </cell>
          <cell r="AV229">
            <v>10.095586413842504</v>
          </cell>
          <cell r="AW229">
            <v>11.079115957934045</v>
          </cell>
          <cell r="AX229">
            <v>13.599839890692227</v>
          </cell>
          <cell r="AY229">
            <v>14.124778162731596</v>
          </cell>
          <cell r="AZ229">
            <v>13.347561380707788</v>
          </cell>
          <cell r="BA229">
            <v>5.8189855956630092</v>
          </cell>
        </row>
        <row r="230">
          <cell r="A230" t="str">
            <v>P BG05/17</v>
          </cell>
          <cell r="AS230">
            <v>241.62352287975813</v>
          </cell>
          <cell r="AT230">
            <v>121.31776814556481</v>
          </cell>
          <cell r="AU230">
            <v>104.01187031076563</v>
          </cell>
          <cell r="AV230">
            <v>115.69815958582588</v>
          </cell>
          <cell r="AW230">
            <v>130.65737450592195</v>
          </cell>
          <cell r="AX230">
            <v>155.05136497572457</v>
          </cell>
          <cell r="AY230">
            <v>160.1951182507654</v>
          </cell>
          <cell r="AZ230">
            <v>157.40942983912217</v>
          </cell>
          <cell r="BA230">
            <v>23.523893553746205</v>
          </cell>
        </row>
        <row r="231">
          <cell r="A231" t="str">
            <v>P BG06/27</v>
          </cell>
          <cell r="AS231">
            <v>290.97647207696474</v>
          </cell>
          <cell r="AT231">
            <v>147.23317321732685</v>
          </cell>
          <cell r="AU231">
            <v>127.75207761858694</v>
          </cell>
          <cell r="AV231">
            <v>142.10570600811729</v>
          </cell>
          <cell r="AW231">
            <v>160.3757141677273</v>
          </cell>
          <cell r="AX231">
            <v>192.07704599667431</v>
          </cell>
          <cell r="AY231">
            <v>198.86711999090414</v>
          </cell>
          <cell r="AZ231">
            <v>193.2125899716421</v>
          </cell>
          <cell r="BA231">
            <v>55.566331324940577</v>
          </cell>
        </row>
        <row r="232">
          <cell r="A232" t="str">
            <v>P BG07/05</v>
          </cell>
          <cell r="AS232">
            <v>43.219757571332792</v>
          </cell>
          <cell r="AT232">
            <v>21.901485426261296</v>
          </cell>
          <cell r="AU232">
            <v>19.425412164451867</v>
          </cell>
          <cell r="AV232">
            <v>21.588731620988931</v>
          </cell>
          <cell r="AW232">
            <v>24.365511641333239</v>
          </cell>
          <cell r="AX232">
            <v>29.575480328449061</v>
          </cell>
          <cell r="AY232">
            <v>30.406633721655325</v>
          </cell>
          <cell r="AZ232">
            <v>29.354342299499706</v>
          </cell>
          <cell r="BA232">
            <v>22.548597260219644</v>
          </cell>
        </row>
        <row r="233">
          <cell r="A233" t="str">
            <v>P BG08/19</v>
          </cell>
          <cell r="AS233">
            <v>67.298413827669236</v>
          </cell>
          <cell r="AT233">
            <v>34.098831985679595</v>
          </cell>
          <cell r="AU233">
            <v>30.612352953672392</v>
          </cell>
          <cell r="AV233">
            <v>33.9137143433964</v>
          </cell>
          <cell r="AW233">
            <v>38.341821386890068</v>
          </cell>
          <cell r="AX233">
            <v>46.00204809450517</v>
          </cell>
          <cell r="AY233">
            <v>47.642163286772416</v>
          </cell>
          <cell r="AZ233">
            <v>46.192296962390579</v>
          </cell>
          <cell r="BA233">
            <v>17.9853243414255</v>
          </cell>
        </row>
        <row r="234">
          <cell r="A234" t="str">
            <v>P BG09/09</v>
          </cell>
          <cell r="AS234">
            <v>115.281403558761</v>
          </cell>
          <cell r="AT234">
            <v>58.170117907495744</v>
          </cell>
          <cell r="AU234">
            <v>49.83541658148043</v>
          </cell>
          <cell r="AV234">
            <v>55.432332399840448</v>
          </cell>
          <cell r="AW234">
            <v>62.614454501330762</v>
          </cell>
          <cell r="AX234">
            <v>74.93022782579024</v>
          </cell>
          <cell r="AY234">
            <v>77.683148399041812</v>
          </cell>
          <cell r="AZ234">
            <v>75.434743886541298</v>
          </cell>
          <cell r="BA234">
            <v>70.996084974333428</v>
          </cell>
        </row>
        <row r="235">
          <cell r="A235" t="str">
            <v>P BG10/20</v>
          </cell>
          <cell r="AS235">
            <v>26.131844331412534</v>
          </cell>
          <cell r="AT235">
            <v>13.249678615533968</v>
          </cell>
          <cell r="AU235">
            <v>11.769283224746649</v>
          </cell>
          <cell r="AV235">
            <v>10.941625068168603</v>
          </cell>
          <cell r="AW235">
            <v>12.644063535955224</v>
          </cell>
          <cell r="AX235">
            <v>15.548980437875842</v>
          </cell>
          <cell r="AY235">
            <v>16.201128168688047</v>
          </cell>
          <cell r="AZ235">
            <v>15.232931471113698</v>
          </cell>
          <cell r="BA235">
            <v>11.125084926296827</v>
          </cell>
        </row>
        <row r="236">
          <cell r="A236" t="str">
            <v>P BG11/10</v>
          </cell>
          <cell r="AS236">
            <v>65.730490185337658</v>
          </cell>
          <cell r="AT236">
            <v>33.23500653564659</v>
          </cell>
          <cell r="AU236">
            <v>29.057164767329585</v>
          </cell>
          <cell r="AV236">
            <v>22.120892456289859</v>
          </cell>
          <cell r="AW236">
            <v>26.324040100889157</v>
          </cell>
          <cell r="AX236">
            <v>33.597530865888643</v>
          </cell>
          <cell r="AY236">
            <v>35.258604555328944</v>
          </cell>
          <cell r="AZ236">
            <v>31.713878830125601</v>
          </cell>
          <cell r="BA236">
            <v>26.855021179741591</v>
          </cell>
        </row>
        <row r="237">
          <cell r="A237" t="str">
            <v>P BG12/15</v>
          </cell>
          <cell r="AS237">
            <v>209.59132422257417</v>
          </cell>
          <cell r="AT237">
            <v>105.85925799324761</v>
          </cell>
          <cell r="AU237">
            <v>93.665022554183722</v>
          </cell>
          <cell r="AV237">
            <v>96.054788209515237</v>
          </cell>
          <cell r="AW237">
            <v>109.60352655633439</v>
          </cell>
          <cell r="AX237">
            <v>132.88431968851035</v>
          </cell>
          <cell r="AY237">
            <v>137.97964946635335</v>
          </cell>
          <cell r="AZ237">
            <v>132.04481330525832</v>
          </cell>
          <cell r="BA237">
            <v>62.246508487016953</v>
          </cell>
        </row>
        <row r="238">
          <cell r="A238" t="str">
            <v>P BG13/30</v>
          </cell>
          <cell r="AS238">
            <v>115.58493708340228</v>
          </cell>
          <cell r="AT238">
            <v>58.658368405925515</v>
          </cell>
          <cell r="AU238">
            <v>51.89858667448064</v>
          </cell>
          <cell r="AV238">
            <v>57.766570136711124</v>
          </cell>
          <cell r="AW238">
            <v>65.273752192791889</v>
          </cell>
          <cell r="AX238">
            <v>78.348747150271151</v>
          </cell>
          <cell r="AY238">
            <v>81.086463169017222</v>
          </cell>
          <cell r="AZ238">
            <v>78.638531923522081</v>
          </cell>
          <cell r="BA238">
            <v>53.239271660566523</v>
          </cell>
        </row>
        <row r="239">
          <cell r="A239" t="str">
            <v>P BG14/31</v>
          </cell>
          <cell r="AS239">
            <v>39.764026443918546</v>
          </cell>
          <cell r="AT239">
            <v>38.095269985591131</v>
          </cell>
          <cell r="AU239">
            <v>12.814905722203662</v>
          </cell>
          <cell r="AV239">
            <v>14.259628839073388</v>
          </cell>
          <cell r="AW239">
            <v>16.113317636082353</v>
          </cell>
          <cell r="AX239">
            <v>19.377563675436718</v>
          </cell>
          <cell r="AY239">
            <v>20.036211134991508</v>
          </cell>
          <cell r="AZ239">
            <v>19.412514230472581</v>
          </cell>
          <cell r="BA239">
            <v>10.136575681006942</v>
          </cell>
        </row>
        <row r="240">
          <cell r="A240" t="str">
            <v>P BG15/12</v>
          </cell>
          <cell r="AS240">
            <v>90.874797124574613</v>
          </cell>
          <cell r="AT240">
            <v>45.802418013572506</v>
          </cell>
          <cell r="AU240">
            <v>39.38668762458127</v>
          </cell>
          <cell r="AV240">
            <v>43.811992388278526</v>
          </cell>
          <cell r="AW240">
            <v>49.509315738420412</v>
          </cell>
          <cell r="AX240">
            <v>58.27887316280426</v>
          </cell>
          <cell r="AY240">
            <v>60.916565861392215</v>
          </cell>
          <cell r="AZ240">
            <v>59.646332184308612</v>
          </cell>
          <cell r="BA240">
            <v>50.062975533875296</v>
          </cell>
        </row>
        <row r="241">
          <cell r="A241" t="str">
            <v>P BG16/08$</v>
          </cell>
          <cell r="AS241">
            <v>326.51313522488311</v>
          </cell>
          <cell r="AT241">
            <v>118.72437748577791</v>
          </cell>
          <cell r="AU241">
            <v>122.29427734073118</v>
          </cell>
          <cell r="AV241">
            <v>136.14249271272843</v>
          </cell>
          <cell r="AW241">
            <v>153.83248060634455</v>
          </cell>
          <cell r="AX241">
            <v>186.18736822649007</v>
          </cell>
          <cell r="AY241">
            <v>191.88840749709419</v>
          </cell>
          <cell r="AZ241">
            <v>185.32963144675011</v>
          </cell>
          <cell r="BA241">
            <v>101.59398316822767</v>
          </cell>
        </row>
        <row r="242">
          <cell r="A242" t="str">
            <v>P BG17/08</v>
          </cell>
          <cell r="AS242">
            <v>5998.4033129094487</v>
          </cell>
          <cell r="AT242">
            <v>3190.8031311476325</v>
          </cell>
          <cell r="AU242">
            <v>2819.2875886282432</v>
          </cell>
          <cell r="AV242">
            <v>3134.6448172960377</v>
          </cell>
          <cell r="AW242">
            <v>3545.1305724671888</v>
          </cell>
          <cell r="AX242">
            <v>4270.8416276082908</v>
          </cell>
          <cell r="AY242">
            <v>4412.244809030336</v>
          </cell>
          <cell r="AZ242">
            <v>4270.994914963705</v>
          </cell>
          <cell r="BA242">
            <v>2916.3417184015489</v>
          </cell>
        </row>
        <row r="243">
          <cell r="A243" t="str">
            <v>P BG18/18</v>
          </cell>
          <cell r="AS243">
            <v>5024.9497444424724</v>
          </cell>
          <cell r="AT243">
            <v>2709.4509436019966</v>
          </cell>
          <cell r="AU243">
            <v>2478.0485861434208</v>
          </cell>
          <cell r="AV243">
            <v>2751.1123464190127</v>
          </cell>
          <cell r="AW243">
            <v>2912.7477273434756</v>
          </cell>
          <cell r="AX243">
            <v>3560.2248189393654</v>
          </cell>
          <cell r="AY243">
            <v>3678.6816984319235</v>
          </cell>
          <cell r="AZ243">
            <v>3509.1318860502174</v>
          </cell>
          <cell r="BA243">
            <v>618.09828150322323</v>
          </cell>
        </row>
        <row r="244">
          <cell r="A244" t="str">
            <v>P BG19/31</v>
          </cell>
          <cell r="AS244">
            <v>8455.0268997757848</v>
          </cell>
          <cell r="AT244">
            <v>4260.139614785161</v>
          </cell>
          <cell r="AU244">
            <v>3950.8586158806629</v>
          </cell>
          <cell r="AV244">
            <v>4384.381178507303</v>
          </cell>
          <cell r="AW244">
            <v>4845.4359756150952</v>
          </cell>
          <cell r="AX244">
            <v>5921.223438500906</v>
          </cell>
          <cell r="AY244">
            <v>6121.961915792599</v>
          </cell>
          <cell r="AZ244">
            <v>5837.5374304568877</v>
          </cell>
          <cell r="BA244">
            <v>203.63319561019807</v>
          </cell>
        </row>
        <row r="245">
          <cell r="A245" t="str">
            <v>P EL/ARP-61</v>
          </cell>
          <cell r="AS245">
            <v>65.389026747660012</v>
          </cell>
          <cell r="AT245">
            <v>23.605237787319947</v>
          </cell>
          <cell r="AU245">
            <v>22.452676326582356</v>
          </cell>
          <cell r="AV245">
            <v>21.894969013225978</v>
          </cell>
          <cell r="AW245">
            <v>24.831378303553528</v>
          </cell>
          <cell r="AX245">
            <v>30.193473857361155</v>
          </cell>
          <cell r="AY245">
            <v>31.143971156140829</v>
          </cell>
          <cell r="AZ245">
            <v>29.67863022632319</v>
          </cell>
          <cell r="BA245">
            <v>29.899487692044737</v>
          </cell>
        </row>
        <row r="246">
          <cell r="A246" t="str">
            <v>P EL/ARP-68</v>
          </cell>
          <cell r="AS246">
            <v>5.7475833314519482</v>
          </cell>
          <cell r="AT246">
            <v>1.9981261081989625</v>
          </cell>
          <cell r="AU246">
            <v>14.842198274363893</v>
          </cell>
          <cell r="AV246">
            <v>13.897820004128917</v>
          </cell>
          <cell r="AW246">
            <v>14.148384199058825</v>
          </cell>
          <cell r="AX246">
            <v>14.743555669510791</v>
          </cell>
          <cell r="AY246">
            <v>14.757835869844424</v>
          </cell>
          <cell r="AZ246">
            <v>13.991206034167334</v>
          </cell>
          <cell r="BA246">
            <v>14.095323450757318</v>
          </cell>
        </row>
        <row r="247">
          <cell r="A247" t="str">
            <v>P EL/USD-74</v>
          </cell>
          <cell r="AS247">
            <v>17.6863685</v>
          </cell>
          <cell r="AT247">
            <v>9.0549068596165423</v>
          </cell>
          <cell r="AU247">
            <v>8.1929111568700232</v>
          </cell>
          <cell r="AV247">
            <v>9.1134284929970093</v>
          </cell>
          <cell r="AW247">
            <v>10.298541201244706</v>
          </cell>
          <cell r="AX247">
            <v>12.221588699226244</v>
          </cell>
          <cell r="AY247">
            <v>12.722251200004234</v>
          </cell>
          <cell r="AZ247">
            <v>0</v>
          </cell>
          <cell r="BA247">
            <v>0</v>
          </cell>
        </row>
        <row r="248">
          <cell r="A248" t="str">
            <v>P EL/USD-79</v>
          </cell>
          <cell r="AS248">
            <v>145.241270128</v>
          </cell>
          <cell r="AT248">
            <v>74.359310854653202</v>
          </cell>
          <cell r="AU248">
            <v>66.099689127921664</v>
          </cell>
          <cell r="AV248">
            <v>73.526342315029012</v>
          </cell>
          <cell r="AW248">
            <v>83.08772772376453</v>
          </cell>
          <cell r="AX248">
            <v>98.89463251320042</v>
          </cell>
          <cell r="AY248">
            <v>102.79218243686547</v>
          </cell>
          <cell r="AZ248">
            <v>45.293679604002605</v>
          </cell>
          <cell r="BA248">
            <v>45.630738532068335</v>
          </cell>
        </row>
        <row r="249">
          <cell r="A249" t="str">
            <v>P EL/USD-91</v>
          </cell>
          <cell r="AS249">
            <v>5.3069924999999998</v>
          </cell>
          <cell r="AT249">
            <v>2.717025984852885</v>
          </cell>
          <cell r="AU249">
            <v>2.3686789491942224</v>
          </cell>
          <cell r="AV249">
            <v>2.6348126829433047</v>
          </cell>
          <cell r="AW249">
            <v>2.9774444374808833</v>
          </cell>
          <cell r="AX249">
            <v>3.5542328367986054</v>
          </cell>
          <cell r="AY249">
            <v>3.6888762739344698</v>
          </cell>
          <cell r="AZ249">
            <v>3.5541698760124909</v>
          </cell>
          <cell r="BA249">
            <v>3.5806187028476244</v>
          </cell>
        </row>
        <row r="251">
          <cell r="A251" t="str">
            <v>TITULOS GOBIERNO PROVINCIAL Y PMOS GDOS</v>
          </cell>
        </row>
        <row r="252">
          <cell r="A252" t="str">
            <v>TITULOS GOB. PROVINCIAL EMITIDOS EN EL EXTERIOR</v>
          </cell>
        </row>
        <row r="253">
          <cell r="AK253">
            <v>515.38079685573848</v>
          </cell>
          <cell r="AL253">
            <v>561.02758677025759</v>
          </cell>
          <cell r="AM253">
            <v>802.51744070741472</v>
          </cell>
          <cell r="AN253">
            <v>825.51931213642445</v>
          </cell>
          <cell r="AO253">
            <v>792.37860580210599</v>
          </cell>
          <cell r="AP253">
            <v>800.11608370955105</v>
          </cell>
          <cell r="AQ253">
            <v>810.99464355436419</v>
          </cell>
          <cell r="AR253">
            <v>810.99464355436419</v>
          </cell>
          <cell r="AS253">
            <v>835.31673860220019</v>
          </cell>
          <cell r="AT253">
            <v>753.30384384981915</v>
          </cell>
          <cell r="AU253">
            <v>772.62869933388833</v>
          </cell>
          <cell r="AV253">
            <v>768.79646464817404</v>
          </cell>
          <cell r="AW253">
            <v>736.33662184935838</v>
          </cell>
          <cell r="AX253">
            <v>716.20810496364413</v>
          </cell>
          <cell r="AY253">
            <v>701.36865915194494</v>
          </cell>
          <cell r="AZ253">
            <v>542.03423586623069</v>
          </cell>
          <cell r="BA253">
            <v>528.73486344349578</v>
          </cell>
        </row>
        <row r="254">
          <cell r="A254" t="str">
            <v>GPTdF04-Albatros</v>
          </cell>
          <cell r="B254" t="str">
            <v>EXT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9.0269999999999992</v>
          </cell>
          <cell r="AC254">
            <v>9.0269999999999992</v>
          </cell>
          <cell r="AD254">
            <v>12.614000000000001</v>
          </cell>
          <cell r="AE254">
            <v>14.414</v>
          </cell>
          <cell r="AF254">
            <v>14.966299999999999</v>
          </cell>
          <cell r="AG254">
            <v>14.687099999999999</v>
          </cell>
          <cell r="AH254">
            <v>13.871149999999998</v>
          </cell>
          <cell r="AI254">
            <v>13.055199999999999</v>
          </cell>
          <cell r="AJ254">
            <v>12.239249999999998</v>
          </cell>
          <cell r="AK254">
            <v>11.419099999999998</v>
          </cell>
          <cell r="AL254">
            <v>10.603449999999997</v>
          </cell>
          <cell r="AM254">
            <v>9.9564000000000004</v>
          </cell>
          <cell r="AN254">
            <v>9.1360500000000009</v>
          </cell>
          <cell r="AO254">
            <v>8.3179999999999996</v>
          </cell>
          <cell r="AP254">
            <v>7.4861999999999993</v>
          </cell>
          <cell r="AQ254">
            <v>6.6543999999999981</v>
          </cell>
          <cell r="AR254">
            <v>6.6543999999999981</v>
          </cell>
          <cell r="AS254">
            <v>5.8225999999999996</v>
          </cell>
          <cell r="AT254">
            <v>4.9907999999999983</v>
          </cell>
          <cell r="AU254">
            <v>4.1589999999999998</v>
          </cell>
          <cell r="AV254">
            <v>3.327199999999999</v>
          </cell>
          <cell r="AW254">
            <v>2.4953999999999983</v>
          </cell>
          <cell r="AX254">
            <v>1.6635999999999995</v>
          </cell>
          <cell r="AY254">
            <v>0.83179999999999887</v>
          </cell>
          <cell r="AZ254">
            <v>0.83179999999999887</v>
          </cell>
          <cell r="BA254">
            <v>0</v>
          </cell>
        </row>
        <row r="255">
          <cell r="A255" t="str">
            <v>GPM02</v>
          </cell>
          <cell r="B255" t="str">
            <v>EXT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7.43</v>
          </cell>
          <cell r="AB255">
            <v>7.18</v>
          </cell>
          <cell r="AC255">
            <v>6.68</v>
          </cell>
          <cell r="AD255">
            <v>6.68</v>
          </cell>
          <cell r="AE255">
            <v>6.68</v>
          </cell>
          <cell r="AF255">
            <v>6.73</v>
          </cell>
          <cell r="AG255">
            <v>7.8049999999999997</v>
          </cell>
          <cell r="AH255">
            <v>7.8049999999999997</v>
          </cell>
          <cell r="AI255">
            <v>7.8049999999999997</v>
          </cell>
          <cell r="AJ255">
            <v>7.8049999999999997</v>
          </cell>
          <cell r="AK255">
            <v>9.2050000000000001</v>
          </cell>
          <cell r="AL255">
            <v>11.055</v>
          </cell>
          <cell r="AM255">
            <v>8.1199999999999992</v>
          </cell>
          <cell r="AN255">
            <v>8.1199999999999992</v>
          </cell>
          <cell r="AO255">
            <v>9.1199999999999992</v>
          </cell>
          <cell r="AP255">
            <v>9.1199999999999992</v>
          </cell>
          <cell r="AQ255">
            <v>9.1199999999999992</v>
          </cell>
          <cell r="AR255">
            <v>9.1199999999999992</v>
          </cell>
          <cell r="AS255">
            <v>9.6199999999999992</v>
          </cell>
          <cell r="AT255">
            <v>9.6199999999999992</v>
          </cell>
          <cell r="AU255">
            <v>9.6199999999999992</v>
          </cell>
          <cell r="AV255">
            <v>9.6199999999999992</v>
          </cell>
          <cell r="AW255">
            <v>9.6199999999999992</v>
          </cell>
          <cell r="AX255">
            <v>9.6199999999999992</v>
          </cell>
          <cell r="AY255">
            <v>9.5739999999999998</v>
          </cell>
          <cell r="AZ255">
            <v>9.5739999999999998</v>
          </cell>
          <cell r="BA255">
            <v>9.3740000000000006</v>
          </cell>
        </row>
        <row r="256">
          <cell r="A256" t="str">
            <v>BGBX1</v>
          </cell>
          <cell r="B256" t="str">
            <v>EXT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25.315246465418419</v>
          </cell>
          <cell r="AL256">
            <v>21.393000000000001</v>
          </cell>
          <cell r="AM256">
            <v>19.831499999999998</v>
          </cell>
          <cell r="AN256">
            <v>21.08925</v>
          </cell>
          <cell r="AO256">
            <v>15.515559896666668</v>
          </cell>
          <cell r="AP256">
            <v>14.878499999999999</v>
          </cell>
          <cell r="AQ256">
            <v>16.046213131456796</v>
          </cell>
          <cell r="AR256">
            <v>16.046213131456796</v>
          </cell>
          <cell r="AS256">
            <v>15.48381436968155</v>
          </cell>
          <cell r="AT256">
            <v>15.48381436968155</v>
          </cell>
          <cell r="AU256">
            <v>17.861799999999999</v>
          </cell>
          <cell r="AV256">
            <v>17.916514999999997</v>
          </cell>
          <cell r="AW256">
            <v>16.94753</v>
          </cell>
          <cell r="AX256">
            <v>16.94753</v>
          </cell>
          <cell r="AY256">
            <v>15.336084999999999</v>
          </cell>
          <cell r="AZ256">
            <v>15.336084999999999</v>
          </cell>
          <cell r="BA256">
            <v>14.018157999999998</v>
          </cell>
        </row>
        <row r="257">
          <cell r="A257" t="str">
            <v>BAPF1</v>
          </cell>
          <cell r="B257" t="str">
            <v>EXT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34.89</v>
          </cell>
          <cell r="AA257">
            <v>35.43</v>
          </cell>
          <cell r="AB257">
            <v>30.44</v>
          </cell>
          <cell r="AC257">
            <v>28.29</v>
          </cell>
          <cell r="AD257">
            <v>28.29</v>
          </cell>
          <cell r="AE257">
            <v>28.29</v>
          </cell>
          <cell r="AF257">
            <v>30.29</v>
          </cell>
          <cell r="AG257">
            <v>32.01</v>
          </cell>
          <cell r="AH257">
            <v>33.46</v>
          </cell>
          <cell r="AI257">
            <v>37.46</v>
          </cell>
          <cell r="AJ257">
            <v>44.182000000000002</v>
          </cell>
          <cell r="AK257">
            <v>60.314999999999998</v>
          </cell>
          <cell r="AL257">
            <v>80.965000000000003</v>
          </cell>
          <cell r="AM257">
            <v>87.8</v>
          </cell>
          <cell r="AN257">
            <v>97.644999999999996</v>
          </cell>
          <cell r="AO257">
            <v>105.057</v>
          </cell>
          <cell r="AP257">
            <v>111.072</v>
          </cell>
          <cell r="AQ257">
            <v>116.82</v>
          </cell>
          <cell r="AR257">
            <v>116.82</v>
          </cell>
          <cell r="AS257">
            <v>118.898</v>
          </cell>
          <cell r="AT257">
            <v>118.898</v>
          </cell>
          <cell r="AU257">
            <v>118.898</v>
          </cell>
          <cell r="AV257">
            <v>118.898</v>
          </cell>
          <cell r="AW257">
            <v>118.898</v>
          </cell>
          <cell r="AX257">
            <v>118.898</v>
          </cell>
          <cell r="AY257">
            <v>117.398</v>
          </cell>
          <cell r="AZ257">
            <v>117.398</v>
          </cell>
          <cell r="BA257">
            <v>116.648</v>
          </cell>
        </row>
        <row r="258">
          <cell r="A258" t="str">
            <v>BAPF4</v>
          </cell>
          <cell r="B258" t="str">
            <v>EXT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5</v>
          </cell>
          <cell r="AD258">
            <v>3</v>
          </cell>
          <cell r="AE258">
            <v>3</v>
          </cell>
          <cell r="AF258">
            <v>3</v>
          </cell>
          <cell r="AG258">
            <v>3</v>
          </cell>
          <cell r="AH258">
            <v>3</v>
          </cell>
          <cell r="AI258">
            <v>4</v>
          </cell>
          <cell r="AJ258">
            <v>4.6529999999999996</v>
          </cell>
          <cell r="AK258">
            <v>4.1529999999999996</v>
          </cell>
          <cell r="AL258">
            <v>3.653</v>
          </cell>
          <cell r="AM258">
            <v>3.653</v>
          </cell>
          <cell r="AN258">
            <v>3.653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</row>
        <row r="259">
          <cell r="A259" t="str">
            <v>BAPX5</v>
          </cell>
          <cell r="B259" t="str">
            <v>EXT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17.218149</v>
          </cell>
          <cell r="AN259">
            <v>17.3728555</v>
          </cell>
          <cell r="AO259">
            <v>16.433194439126666</v>
          </cell>
          <cell r="AP259">
            <v>1.177527</v>
          </cell>
          <cell r="AQ259">
            <v>17.912158487029057</v>
          </cell>
          <cell r="AR259">
            <v>17.912158487029057</v>
          </cell>
          <cell r="AS259">
            <v>18.129660496534786</v>
          </cell>
          <cell r="AT259">
            <v>18.129660496534786</v>
          </cell>
          <cell r="AU259">
            <v>20.913992</v>
          </cell>
          <cell r="AV259">
            <v>20.978056599999999</v>
          </cell>
          <cell r="AW259">
            <v>0.12962700000000002</v>
          </cell>
          <cell r="AX259">
            <v>18.979654400000001</v>
          </cell>
          <cell r="AY259">
            <v>17.9566874</v>
          </cell>
          <cell r="AZ259">
            <v>17.9566874</v>
          </cell>
          <cell r="BA259">
            <v>16.419136999999996</v>
          </cell>
        </row>
        <row r="260">
          <cell r="A260" t="str">
            <v>BPB2D</v>
          </cell>
          <cell r="B260" t="str">
            <v>EXT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15</v>
          </cell>
          <cell r="U260">
            <v>15</v>
          </cell>
          <cell r="V260">
            <v>15</v>
          </cell>
          <cell r="W260">
            <v>15</v>
          </cell>
          <cell r="X260">
            <v>14.98</v>
          </cell>
          <cell r="Y260">
            <v>14.98</v>
          </cell>
          <cell r="Z260">
            <v>14.98</v>
          </cell>
          <cell r="AA260">
            <v>14.98</v>
          </cell>
          <cell r="AB260">
            <v>14.98</v>
          </cell>
          <cell r="AC260">
            <v>14.98</v>
          </cell>
          <cell r="AD260">
            <v>14.98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</row>
        <row r="261">
          <cell r="A261" t="str">
            <v>BPB3C</v>
          </cell>
          <cell r="B261" t="str">
            <v>EXT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5</v>
          </cell>
          <cell r="U261">
            <v>5</v>
          </cell>
          <cell r="V261">
            <v>5</v>
          </cell>
          <cell r="W261">
            <v>5</v>
          </cell>
          <cell r="X261">
            <v>8</v>
          </cell>
          <cell r="Y261">
            <v>8</v>
          </cell>
          <cell r="Z261">
            <v>8</v>
          </cell>
          <cell r="AA261">
            <v>3.25</v>
          </cell>
          <cell r="AB261">
            <v>2.0499999999999998</v>
          </cell>
          <cell r="AC261">
            <v>2.0499999999999998</v>
          </cell>
          <cell r="AD261">
            <v>2.0499999999999998</v>
          </cell>
          <cell r="AE261">
            <v>2.0499999999999998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A262" t="str">
            <v>BPBA1</v>
          </cell>
          <cell r="B262" t="str">
            <v>EXT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3.83</v>
          </cell>
          <cell r="U262">
            <v>3.83</v>
          </cell>
          <cell r="V262">
            <v>3.83</v>
          </cell>
          <cell r="W262">
            <v>3.83</v>
          </cell>
          <cell r="X262">
            <v>2.2200000000000002</v>
          </cell>
          <cell r="Y262">
            <v>2.2200000000000002</v>
          </cell>
          <cell r="Z262">
            <v>2.2200000000000002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</row>
        <row r="263">
          <cell r="A263" t="str">
            <v>GPBX7</v>
          </cell>
          <cell r="B263" t="str">
            <v>EXT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172.35</v>
          </cell>
          <cell r="AL263">
            <v>209.35</v>
          </cell>
          <cell r="AM263">
            <v>204.58</v>
          </cell>
          <cell r="AN263">
            <v>216.41800000000001</v>
          </cell>
          <cell r="AO263">
            <v>222.08099999999999</v>
          </cell>
          <cell r="AP263">
            <v>226.46100000000001</v>
          </cell>
          <cell r="AQ263">
            <v>230.71100000000001</v>
          </cell>
          <cell r="AR263">
            <v>230.71100000000001</v>
          </cell>
          <cell r="AS263">
            <v>255.63704993000002</v>
          </cell>
          <cell r="AT263">
            <v>255.63704993000002</v>
          </cell>
          <cell r="AU263">
            <v>255.63704993000002</v>
          </cell>
          <cell r="AV263">
            <v>255.63704993000002</v>
          </cell>
          <cell r="AW263">
            <v>253.15874100000002</v>
          </cell>
          <cell r="AX263">
            <v>253.15874100000002</v>
          </cell>
          <cell r="AY263">
            <v>252.558741</v>
          </cell>
          <cell r="AZ263">
            <v>252.558741</v>
          </cell>
          <cell r="BA263">
            <v>252.558741</v>
          </cell>
        </row>
        <row r="264">
          <cell r="A264" t="str">
            <v>GPM07-Aconcagua</v>
          </cell>
          <cell r="B264" t="str">
            <v>EXT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30.89</v>
          </cell>
          <cell r="X264">
            <v>32.909166666666671</v>
          </cell>
          <cell r="Y264">
            <v>31.606666666666662</v>
          </cell>
          <cell r="Z264">
            <v>30.17</v>
          </cell>
          <cell r="AA264">
            <v>15.033333333333333</v>
          </cell>
          <cell r="AB264">
            <v>14.281666666666668</v>
          </cell>
          <cell r="AC264">
            <v>13.53</v>
          </cell>
          <cell r="AD264">
            <v>13.130375000000001</v>
          </cell>
          <cell r="AE264">
            <v>13.691333333333334</v>
          </cell>
          <cell r="AF264">
            <v>13.535625</v>
          </cell>
          <cell r="AG264">
            <v>12.516583333333335</v>
          </cell>
          <cell r="AH264">
            <v>11.541291666666668</v>
          </cell>
          <cell r="AI264">
            <v>10.653499999999999</v>
          </cell>
          <cell r="AJ264">
            <v>9.7657083333333343</v>
          </cell>
          <cell r="AK264">
            <v>8.8779166666666676</v>
          </cell>
          <cell r="AL264">
            <v>7.990124999999999</v>
          </cell>
          <cell r="AM264">
            <v>7.1023333333333341</v>
          </cell>
          <cell r="AN264">
            <v>6.2145416666666682</v>
          </cell>
          <cell r="AO264">
            <v>5.3267499999999997</v>
          </cell>
          <cell r="AP264">
            <v>4.4389583333333338</v>
          </cell>
          <cell r="AQ264">
            <v>3.5511666666666679</v>
          </cell>
          <cell r="AR264">
            <v>3.5511666666666679</v>
          </cell>
          <cell r="AS264">
            <v>2.6633749999999998</v>
          </cell>
          <cell r="AT264">
            <v>1.775583333333334</v>
          </cell>
          <cell r="AU264">
            <v>0.8877916666666682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</row>
        <row r="265">
          <cell r="A265" t="str">
            <v>MBB1</v>
          </cell>
          <cell r="B265" t="str">
            <v>EXT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3.53</v>
          </cell>
          <cell r="AP265">
            <v>3.55</v>
          </cell>
          <cell r="AQ265">
            <v>3.55</v>
          </cell>
          <cell r="AR265">
            <v>3.55</v>
          </cell>
          <cell r="AS265">
            <v>3.53</v>
          </cell>
          <cell r="AT265">
            <v>3.53</v>
          </cell>
          <cell r="AU265">
            <v>3.53</v>
          </cell>
          <cell r="AV265">
            <v>3.53</v>
          </cell>
          <cell r="AW265">
            <v>3.53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</row>
        <row r="266">
          <cell r="A266" t="str">
            <v>PBAS2</v>
          </cell>
          <cell r="B266" t="str">
            <v>EXT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68.62</v>
          </cell>
          <cell r="AH266">
            <v>72.77</v>
          </cell>
          <cell r="AI266">
            <v>65.77</v>
          </cell>
          <cell r="AJ266">
            <v>65.77</v>
          </cell>
          <cell r="AK266">
            <v>61.33</v>
          </cell>
          <cell r="AL266">
            <v>61.07</v>
          </cell>
          <cell r="AM266">
            <v>52.31</v>
          </cell>
          <cell r="AN266">
            <v>60.927999999999997</v>
          </cell>
          <cell r="AO266">
            <v>53.527999999999999</v>
          </cell>
          <cell r="AP266">
            <v>50.552999999999997</v>
          </cell>
          <cell r="AQ266">
            <v>53.783000000000001</v>
          </cell>
          <cell r="AR266">
            <v>53.783000000000001</v>
          </cell>
          <cell r="AS266">
            <v>55.069682799999995</v>
          </cell>
          <cell r="AT266">
            <v>55.069682799999995</v>
          </cell>
          <cell r="AU266">
            <v>55.069682799999995</v>
          </cell>
          <cell r="AV266">
            <v>55.069682799999995</v>
          </cell>
          <cell r="AW266">
            <v>54.324744000000003</v>
          </cell>
          <cell r="AX266">
            <v>54.324744000000003</v>
          </cell>
          <cell r="AY266">
            <v>54.324744000000003</v>
          </cell>
          <cell r="AZ266">
            <v>54.324744000000003</v>
          </cell>
          <cell r="BA266">
            <v>41.258000000000003</v>
          </cell>
        </row>
        <row r="267">
          <cell r="A267" t="str">
            <v>PBAS3</v>
          </cell>
          <cell r="B267" t="str">
            <v>EXT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20.616107174316941</v>
          </cell>
          <cell r="AK267">
            <v>20.217962295081968</v>
          </cell>
          <cell r="AL267">
            <v>12.709882913114754</v>
          </cell>
          <cell r="AM267">
            <v>0.49004793715846995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</row>
        <row r="268">
          <cell r="A268" t="str">
            <v>PBAS9</v>
          </cell>
          <cell r="B268" t="str">
            <v>EXT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1.522486</v>
          </cell>
          <cell r="AM268">
            <v>23.544736608351648</v>
          </cell>
          <cell r="AN268">
            <v>22.734794902271066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A269" t="str">
            <v>PX13D</v>
          </cell>
          <cell r="B269" t="str">
            <v>EXT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19.358000000000001</v>
          </cell>
          <cell r="AN269">
            <v>18.257999999999999</v>
          </cell>
          <cell r="AO269">
            <v>16.757999999999999</v>
          </cell>
          <cell r="AP269">
            <v>17.257999999999999</v>
          </cell>
          <cell r="AQ269">
            <v>17.018000000000001</v>
          </cell>
          <cell r="AR269">
            <v>17.018000000000001</v>
          </cell>
          <cell r="AS269">
            <v>17.866399999999999</v>
          </cell>
          <cell r="AT269">
            <v>17.866399999999999</v>
          </cell>
          <cell r="AU269">
            <v>17.866399999999999</v>
          </cell>
          <cell r="AV269">
            <v>17.866399999999999</v>
          </cell>
          <cell r="AW269">
            <v>17.609087000000002</v>
          </cell>
          <cell r="AX269">
            <v>17.609087000000002</v>
          </cell>
          <cell r="AY269">
            <v>17.609087000000002</v>
          </cell>
          <cell r="AZ269">
            <v>17.609087000000002</v>
          </cell>
          <cell r="BA269">
            <v>7.49</v>
          </cell>
        </row>
        <row r="270">
          <cell r="A270" t="str">
            <v>PX14D</v>
          </cell>
          <cell r="B270" t="str">
            <v>EXT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133.46</v>
          </cell>
          <cell r="AN270">
            <v>133.26</v>
          </cell>
          <cell r="AO270">
            <v>122.16</v>
          </cell>
          <cell r="AP270">
            <v>128.97999999999999</v>
          </cell>
          <cell r="AQ270">
            <v>131.24600000000001</v>
          </cell>
          <cell r="AR270">
            <v>131.24600000000001</v>
          </cell>
          <cell r="AS270">
            <v>135.27529612000001</v>
          </cell>
          <cell r="AT270">
            <v>135.27529612000001</v>
          </cell>
          <cell r="AU270">
            <v>135.27529612000001</v>
          </cell>
          <cell r="AV270">
            <v>135.27529612000001</v>
          </cell>
          <cell r="AW270">
            <v>133.051783</v>
          </cell>
          <cell r="AX270">
            <v>132.85178300000001</v>
          </cell>
          <cell r="AY270">
            <v>132.25178299999999</v>
          </cell>
          <cell r="AZ270">
            <v>132.25178299999999</v>
          </cell>
          <cell r="BA270">
            <v>132.25178299999999</v>
          </cell>
        </row>
        <row r="271">
          <cell r="A271" t="str">
            <v>PX16P</v>
          </cell>
          <cell r="B271" t="str">
            <v>EXT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74.537702400000001</v>
          </cell>
          <cell r="AN271">
            <v>77.702720223561641</v>
          </cell>
          <cell r="AO271">
            <v>80.647323050958903</v>
          </cell>
          <cell r="AP271">
            <v>85.31130024986301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</row>
        <row r="272">
          <cell r="A272" t="str">
            <v>PX21</v>
          </cell>
          <cell r="B272" t="str">
            <v>EXT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4</v>
          </cell>
          <cell r="AP272">
            <v>18.21</v>
          </cell>
          <cell r="AQ272">
            <v>22.975000000000001</v>
          </cell>
          <cell r="AR272">
            <v>22.975000000000001</v>
          </cell>
          <cell r="AS272">
            <v>22.104406000000001</v>
          </cell>
          <cell r="AT272">
            <v>22.104406000000001</v>
          </cell>
          <cell r="AU272">
            <v>22.104406000000001</v>
          </cell>
          <cell r="AV272">
            <v>22.104406000000001</v>
          </cell>
          <cell r="AW272">
            <v>22.179812999999999</v>
          </cell>
          <cell r="AX272">
            <v>22.179812999999999</v>
          </cell>
          <cell r="AY272">
            <v>22.179812999999999</v>
          </cell>
          <cell r="AZ272">
            <v>22.179812999999999</v>
          </cell>
          <cell r="BA272">
            <v>1.99</v>
          </cell>
        </row>
        <row r="273">
          <cell r="A273" t="str">
            <v>PX22D</v>
          </cell>
          <cell r="B273" t="str">
            <v>EXT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63.055</v>
          </cell>
          <cell r="AR273">
            <v>63.055</v>
          </cell>
          <cell r="AS273">
            <v>64.794162999999998</v>
          </cell>
          <cell r="AT273">
            <v>64.794162999999998</v>
          </cell>
          <cell r="AU273">
            <v>64.794162999999998</v>
          </cell>
          <cell r="AV273">
            <v>64.794162999999998</v>
          </cell>
          <cell r="AW273">
            <v>63.657798</v>
          </cell>
          <cell r="AX273">
            <v>63.657798</v>
          </cell>
          <cell r="AY273">
            <v>63.657798</v>
          </cell>
          <cell r="AZ273">
            <v>63.657798</v>
          </cell>
          <cell r="BA273">
            <v>41.2</v>
          </cell>
        </row>
        <row r="274">
          <cell r="A274" t="str">
            <v>TSEX5</v>
          </cell>
          <cell r="B274" t="str">
            <v>EXT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72.94</v>
          </cell>
          <cell r="AI274">
            <v>73.48</v>
          </cell>
          <cell r="AJ274">
            <v>90.356999999999999</v>
          </cell>
          <cell r="AK274">
            <v>91.507000000000005</v>
          </cell>
          <cell r="AL274">
            <v>92.007000000000005</v>
          </cell>
          <cell r="AM274">
            <v>91.986999999999995</v>
          </cell>
          <cell r="AN274">
            <v>87.112278415353643</v>
          </cell>
          <cell r="AO274">
            <v>87.112278415353643</v>
          </cell>
          <cell r="AP274">
            <v>81.861419554925973</v>
          </cell>
          <cell r="AQ274">
            <v>81.861419554925973</v>
          </cell>
          <cell r="AR274">
            <v>81.861419554925973</v>
          </cell>
          <cell r="AS274">
            <v>76.110933743126651</v>
          </cell>
          <cell r="AT274">
            <v>76.110933743126651</v>
          </cell>
          <cell r="AU274">
            <v>70.00006971245962</v>
          </cell>
          <cell r="AV274">
            <v>70.00006971245962</v>
          </cell>
          <cell r="AW274">
            <v>63.404155849358403</v>
          </cell>
          <cell r="AX274">
            <v>63.404155849358403</v>
          </cell>
          <cell r="AY274">
            <v>56.284691323373536</v>
          </cell>
          <cell r="AZ274">
            <v>56.284691323373501</v>
          </cell>
          <cell r="BA274">
            <v>48.600119300638603</v>
          </cell>
        </row>
        <row r="275">
          <cell r="A275" t="str">
            <v>TTUX2</v>
          </cell>
          <cell r="B275" t="str">
            <v>EXT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8.6850000000000005</v>
          </cell>
          <cell r="AB275">
            <v>6.6391071428571431</v>
          </cell>
          <cell r="AC275">
            <v>6.3932142857142855</v>
          </cell>
          <cell r="AD275">
            <v>8.9151785714285712</v>
          </cell>
          <cell r="AE275">
            <v>8.73</v>
          </cell>
          <cell r="AF275">
            <v>8.3662500000000009</v>
          </cell>
          <cell r="AG275">
            <v>14.40607142857143</v>
          </cell>
          <cell r="AH275">
            <v>44.295000000000002</v>
          </cell>
          <cell r="AI275">
            <v>46.982142857142861</v>
          </cell>
          <cell r="AJ275">
            <v>45.796785714285711</v>
          </cell>
          <cell r="AK275">
            <v>50.690571428571438</v>
          </cell>
          <cell r="AL275">
            <v>48.708642857142863</v>
          </cell>
          <cell r="AM275">
            <v>48.568571428571431</v>
          </cell>
          <cell r="AN275">
            <v>45.874821428571437</v>
          </cell>
          <cell r="AO275">
            <v>42.791499999999999</v>
          </cell>
          <cell r="AP275">
            <v>39.758178571428573</v>
          </cell>
          <cell r="AQ275">
            <v>36.691285714285719</v>
          </cell>
          <cell r="AR275">
            <v>36.691285714285719</v>
          </cell>
          <cell r="AS275">
            <v>34.311357142857148</v>
          </cell>
          <cell r="AT275">
            <v>31.192142857142862</v>
          </cell>
          <cell r="AU275">
            <v>28.072928571428577</v>
          </cell>
          <cell r="AV275">
            <v>24.953714285714291</v>
          </cell>
          <cell r="AW275">
            <v>21.834499999999998</v>
          </cell>
          <cell r="AX275">
            <v>18.715285714285713</v>
          </cell>
          <cell r="AY275">
            <v>15.596071428571431</v>
          </cell>
          <cell r="AZ275">
            <v>15.596071428571431</v>
          </cell>
          <cell r="BA275">
            <v>9.3556071428571492</v>
          </cell>
        </row>
        <row r="276">
          <cell r="C276" t="str">
            <v>Préstamos Garantizados</v>
          </cell>
          <cell r="AS276">
            <v>550.74699784999996</v>
          </cell>
          <cell r="AT276">
            <v>395.90618933232076</v>
          </cell>
          <cell r="AU276">
            <v>333.33205894662524</v>
          </cell>
          <cell r="AV276">
            <v>275.17344065035849</v>
          </cell>
          <cell r="AW276">
            <v>154.23622366882915</v>
          </cell>
          <cell r="AX276">
            <v>0</v>
          </cell>
          <cell r="AY276">
            <v>0</v>
          </cell>
          <cell r="AZ276">
            <v>0</v>
          </cell>
        </row>
        <row r="277"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</row>
        <row r="278">
          <cell r="A278" t="str">
            <v>P GPBX7</v>
          </cell>
          <cell r="AS278">
            <v>255.63704993000002</v>
          </cell>
          <cell r="AT278">
            <v>165.28732145058959</v>
          </cell>
          <cell r="AU278">
            <v>117.68049774803922</v>
          </cell>
          <cell r="AV278">
            <v>93.501807382396791</v>
          </cell>
          <cell r="AW278">
            <v>31.396361566852942</v>
          </cell>
        </row>
        <row r="279">
          <cell r="A279" t="str">
            <v>P PBAS2</v>
          </cell>
          <cell r="AS279">
            <v>55.069682799999995</v>
          </cell>
          <cell r="AT279">
            <v>57.971801635927463</v>
          </cell>
          <cell r="AU279">
            <v>52.37041848716207</v>
          </cell>
          <cell r="AV279">
            <v>44.863194761722212</v>
          </cell>
          <cell r="AW279">
            <v>31.209589904798289</v>
          </cell>
        </row>
        <row r="280">
          <cell r="A280" t="str">
            <v>P PX21</v>
          </cell>
          <cell r="AS280">
            <v>22.104406000000001</v>
          </cell>
          <cell r="AT280">
            <v>61.843835385523157</v>
          </cell>
          <cell r="AU280">
            <v>63.427333978446093</v>
          </cell>
          <cell r="AV280">
            <v>57.470640237068295</v>
          </cell>
          <cell r="AW280">
            <v>61.981472685295557</v>
          </cell>
        </row>
        <row r="281">
          <cell r="A281" t="str">
            <v>P PX13D</v>
          </cell>
          <cell r="AS281">
            <v>17.866399999999999</v>
          </cell>
          <cell r="AT281">
            <v>9.4318161495854653</v>
          </cell>
          <cell r="AU281">
            <v>8.2246561894736825</v>
          </cell>
          <cell r="AV281">
            <v>6.5348144639999992</v>
          </cell>
          <cell r="AW281">
            <v>4.1824567532647059</v>
          </cell>
        </row>
        <row r="282">
          <cell r="A282" t="str">
            <v>P PX14D</v>
          </cell>
          <cell r="AS282">
            <v>135.27529612000001</v>
          </cell>
          <cell r="AT282">
            <v>68.480938478102672</v>
          </cell>
          <cell r="AU282">
            <v>61.801671139319993</v>
          </cell>
          <cell r="AV282">
            <v>49.1038707462912</v>
          </cell>
          <cell r="AW282">
            <v>16.184006426441176</v>
          </cell>
        </row>
        <row r="283">
          <cell r="A283" t="str">
            <v>P PX22D</v>
          </cell>
          <cell r="AS283">
            <v>64.794162999999998</v>
          </cell>
          <cell r="AT283">
            <v>32.890476232592405</v>
          </cell>
          <cell r="AU283">
            <v>29.827481404184208</v>
          </cell>
          <cell r="AV283">
            <v>23.699113058879998</v>
          </cell>
          <cell r="AW283">
            <v>9.282336332176472</v>
          </cell>
        </row>
        <row r="287">
          <cell r="A287" t="str">
            <v>Para agregar títulos inserte filas por encima de esta línea</v>
          </cell>
        </row>
      </sheetData>
      <sheetData sheetId="2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Octubre</v>
          </cell>
          <cell r="AS5" t="str">
            <v>ERROR</v>
          </cell>
          <cell r="AT5" t="str">
            <v>ERROR</v>
          </cell>
          <cell r="AU5" t="str">
            <v/>
          </cell>
          <cell r="AV5" t="e">
            <v>#REF!</v>
          </cell>
          <cell r="AW5" t="e">
            <v>#REF!</v>
          </cell>
          <cell r="AX5" t="e">
            <v>#REF!</v>
          </cell>
          <cell r="AY5" t="e">
            <v>#REF!</v>
          </cell>
        </row>
        <row r="6">
          <cell r="A6" t="str">
            <v>TENENCIAS TOTALES DE TITULOS</v>
          </cell>
          <cell r="T6">
            <v>354.79534886650475</v>
          </cell>
          <cell r="U6">
            <v>382.28185567993938</v>
          </cell>
          <cell r="V6">
            <v>517.7007900000001</v>
          </cell>
          <cell r="W6">
            <v>693.94187836391961</v>
          </cell>
          <cell r="X6">
            <v>1057.4590200196626</v>
          </cell>
          <cell r="Y6">
            <v>1473.8058766666666</v>
          </cell>
          <cell r="Z6">
            <v>1751.1004731374298</v>
          </cell>
          <cell r="AA6">
            <v>2184.756340761101</v>
          </cell>
          <cell r="AB6">
            <v>2199.8889166749595</v>
          </cell>
          <cell r="AC6">
            <v>2519.0156170946507</v>
          </cell>
          <cell r="AD6">
            <v>2671.8767493153669</v>
          </cell>
          <cell r="AE6">
            <v>3296.4705279542563</v>
          </cell>
          <cell r="AF6">
            <v>3304.5125899125924</v>
          </cell>
          <cell r="AG6">
            <v>3560.1896002497906</v>
          </cell>
          <cell r="AH6">
            <v>4683.8241935210162</v>
          </cell>
          <cell r="AI6">
            <v>5663.1041803531889</v>
          </cell>
          <cell r="AJ6">
            <v>6519.8228877397059</v>
          </cell>
          <cell r="AK6">
            <v>7919.6835402711658</v>
          </cell>
          <cell r="AL6">
            <v>8440.3261273907174</v>
          </cell>
          <cell r="AM6">
            <v>9692.2549325967138</v>
          </cell>
          <cell r="AN6">
            <v>10119.160234996121</v>
          </cell>
          <cell r="AO6">
            <v>11277.884792426014</v>
          </cell>
          <cell r="AP6">
            <v>14367.293983756008</v>
          </cell>
          <cell r="AQ6">
            <v>14809.388182920808</v>
          </cell>
          <cell r="AR6">
            <v>14845.253026716571</v>
          </cell>
          <cell r="AS6">
            <v>1458.3199043403288</v>
          </cell>
          <cell r="AT6">
            <v>1543.2338072597918</v>
          </cell>
          <cell r="AU6">
            <v>1874.0666726924205</v>
          </cell>
          <cell r="AV6">
            <v>1940.88994140561</v>
          </cell>
          <cell r="AW6">
            <v>2520.7334953450554</v>
          </cell>
          <cell r="AX6">
            <v>2482.3052402839644</v>
          </cell>
          <cell r="AY6">
            <v>2237.7510131509348</v>
          </cell>
          <cell r="AZ6">
            <v>2212.6346321324331</v>
          </cell>
        </row>
        <row r="7">
          <cell r="A7" t="str">
            <v>TENENCIAS TOTALES C/ PRESTAMOS GARANTIZADOS</v>
          </cell>
          <cell r="AR7">
            <v>14845.253026716571</v>
          </cell>
          <cell r="AS7">
            <v>16113.082312920329</v>
          </cell>
          <cell r="AT7">
            <v>16184.28211743979</v>
          </cell>
          <cell r="AU7">
            <v>22458.402612477053</v>
          </cell>
          <cell r="AV7">
            <v>22510.300488190245</v>
          </cell>
          <cell r="AW7">
            <v>22601.143461345055</v>
          </cell>
          <cell r="AX7">
            <v>22172.532390605003</v>
          </cell>
          <cell r="AY7">
            <v>2237.7510131509348</v>
          </cell>
          <cell r="AZ7">
            <v>2212.6346321324331</v>
          </cell>
        </row>
        <row r="8">
          <cell r="A8" t="str">
            <v>X</v>
          </cell>
        </row>
        <row r="9">
          <cell r="A9" t="str">
            <v>TITULOS  GOB NACIONAL</v>
          </cell>
          <cell r="T9">
            <v>330.96534886650477</v>
          </cell>
          <cell r="U9">
            <v>358.4518556799394</v>
          </cell>
          <cell r="V9">
            <v>493.87079000000006</v>
          </cell>
          <cell r="W9">
            <v>639.22187836391959</v>
          </cell>
          <cell r="X9">
            <v>999.34985335299586</v>
          </cell>
          <cell r="Y9">
            <v>1416.9992099999999</v>
          </cell>
          <cell r="Z9">
            <v>1660.8404731374299</v>
          </cell>
          <cell r="AA9">
            <v>2099.9480074277676</v>
          </cell>
          <cell r="AB9">
            <v>2115.2911428654356</v>
          </cell>
          <cell r="AC9">
            <v>2433.0654028089366</v>
          </cell>
          <cell r="AD9">
            <v>2582.2171957439382</v>
          </cell>
          <cell r="AE9">
            <v>3219.6151946209229</v>
          </cell>
          <cell r="AF9">
            <v>3227.6244149125923</v>
          </cell>
          <cell r="AG9">
            <v>3407.144845487886</v>
          </cell>
          <cell r="AH9">
            <v>4424.1417518543494</v>
          </cell>
          <cell r="AI9">
            <v>5403.8983374960462</v>
          </cell>
          <cell r="AJ9">
            <v>6218.6380365177702</v>
          </cell>
          <cell r="AK9">
            <v>7404.3027434154274</v>
          </cell>
          <cell r="AL9">
            <v>7879.2985406204598</v>
          </cell>
          <cell r="AM9">
            <v>8889.7374918892983</v>
          </cell>
          <cell r="AN9">
            <v>9293.6409228596967</v>
          </cell>
          <cell r="AO9">
            <v>10485.506186623908</v>
          </cell>
          <cell r="AP9">
            <v>13567.177900046458</v>
          </cell>
          <cell r="AQ9">
            <v>13998.393539366443</v>
          </cell>
          <cell r="AR9">
            <v>14034.258383162207</v>
          </cell>
          <cell r="AS9">
            <v>623.0031657381287</v>
          </cell>
          <cell r="AT9">
            <v>712.75587460997258</v>
          </cell>
          <cell r="AU9">
            <v>1049.3760928918655</v>
          </cell>
          <cell r="AV9">
            <v>1120.9193879574359</v>
          </cell>
          <cell r="AW9">
            <v>1739.8923164956973</v>
          </cell>
          <cell r="AX9">
            <v>1690.2950483203203</v>
          </cell>
          <cell r="AY9">
            <v>1462.1917119989898</v>
          </cell>
          <cell r="AZ9">
            <v>1437.0753309804884</v>
          </cell>
        </row>
        <row r="10">
          <cell r="A10" t="str">
            <v>PRESTAMOS GOB NACIONAL</v>
          </cell>
          <cell r="AP10">
            <v>0</v>
          </cell>
          <cell r="AQ10">
            <v>0</v>
          </cell>
          <cell r="AR10">
            <v>0</v>
          </cell>
          <cell r="AS10">
            <v>14104.013347730001</v>
          </cell>
          <cell r="AT10">
            <v>7101.5743214979784</v>
          </cell>
          <cell r="AU10">
            <v>6586.8028872322902</v>
          </cell>
          <cell r="AV10">
            <v>7321.4058389471984</v>
          </cell>
          <cell r="AW10">
            <v>7923.3652746004209</v>
          </cell>
          <cell r="AX10">
            <v>9559.6167795341553</v>
          </cell>
          <cell r="AY10">
            <v>9875.312839558308</v>
          </cell>
          <cell r="AZ10">
            <v>9514.6968356090256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330.15670514438875</v>
          </cell>
          <cell r="U12">
            <v>357.64388522203689</v>
          </cell>
          <cell r="V12">
            <v>493.07279000000005</v>
          </cell>
          <cell r="W12">
            <v>638.92387836391958</v>
          </cell>
          <cell r="X12">
            <v>999.26485335299583</v>
          </cell>
          <cell r="Y12">
            <v>1198.3092099999999</v>
          </cell>
          <cell r="Z12">
            <v>1390.4063568787517</v>
          </cell>
          <cell r="AA12">
            <v>1380.4772426980326</v>
          </cell>
          <cell r="AB12">
            <v>1370.5880317219205</v>
          </cell>
          <cell r="AC12">
            <v>1373.4812565502966</v>
          </cell>
          <cell r="AD12">
            <v>497.93036126121336</v>
          </cell>
          <cell r="AE12">
            <v>738.52281787808442</v>
          </cell>
          <cell r="AF12">
            <v>632.23814754728505</v>
          </cell>
          <cell r="AG12">
            <v>543.27830999999992</v>
          </cell>
          <cell r="AH12">
            <v>796.22800999999993</v>
          </cell>
          <cell r="AI12">
            <v>1015.5295199999999</v>
          </cell>
          <cell r="AJ12">
            <v>722.27112000000011</v>
          </cell>
          <cell r="AK12">
            <v>564.45119999999997</v>
          </cell>
          <cell r="AL12">
            <v>174.4648</v>
          </cell>
          <cell r="AM12">
            <v>42.37032</v>
          </cell>
          <cell r="AN12">
            <v>14.653519999999999</v>
          </cell>
          <cell r="AO12">
            <v>73.637440000000012</v>
          </cell>
          <cell r="AP12">
            <v>4.8000000000000001E-2</v>
          </cell>
          <cell r="AQ12">
            <v>3.5200000000000005</v>
          </cell>
          <cell r="AR12">
            <v>12.097999999999999</v>
          </cell>
          <cell r="AS12">
            <v>2.8980000000000001</v>
          </cell>
          <cell r="AT12">
            <v>48.718000000000004</v>
          </cell>
          <cell r="AU12">
            <v>242.70160000000001</v>
          </cell>
          <cell r="AV12">
            <v>266.28800000000001</v>
          </cell>
          <cell r="AW12">
            <v>384.21999999999997</v>
          </cell>
          <cell r="AX12">
            <v>361.29871094920981</v>
          </cell>
          <cell r="AY12">
            <v>237.47739999999999</v>
          </cell>
          <cell r="AZ12">
            <v>236.35579999999999</v>
          </cell>
          <cell r="BA12">
            <v>152.93085460479998</v>
          </cell>
        </row>
        <row r="13">
          <cell r="A13" t="str">
            <v>PAR</v>
          </cell>
          <cell r="B13" t="str">
            <v>PARD</v>
          </cell>
          <cell r="T13">
            <v>128.50966307990828</v>
          </cell>
          <cell r="U13">
            <v>95.213060063421011</v>
          </cell>
          <cell r="V13">
            <v>148.07499999999999</v>
          </cell>
          <cell r="W13">
            <v>195.88933566703136</v>
          </cell>
          <cell r="X13">
            <v>497.09178926298233</v>
          </cell>
          <cell r="Y13">
            <v>667.03899999999999</v>
          </cell>
          <cell r="Z13">
            <v>796.99661918211291</v>
          </cell>
          <cell r="AA13">
            <v>883.13972211837051</v>
          </cell>
          <cell r="AB13">
            <v>931.56396194027434</v>
          </cell>
          <cell r="AC13">
            <v>988.37437311425458</v>
          </cell>
          <cell r="AD13">
            <v>168.77099999999999</v>
          </cell>
          <cell r="AE13">
            <v>148.06</v>
          </cell>
          <cell r="AF13">
            <v>60.941000000000003</v>
          </cell>
          <cell r="AG13">
            <v>53.46</v>
          </cell>
          <cell r="AH13">
            <v>30.73</v>
          </cell>
          <cell r="AI13">
            <v>37.58</v>
          </cell>
          <cell r="AJ13">
            <v>24.884</v>
          </cell>
          <cell r="AK13">
            <v>105.864</v>
          </cell>
          <cell r="AL13">
            <v>0.5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2.85</v>
          </cell>
          <cell r="AS13">
            <v>2.85</v>
          </cell>
          <cell r="AT13">
            <v>48.67</v>
          </cell>
          <cell r="AU13">
            <v>223.02500000000001</v>
          </cell>
          <cell r="AV13">
            <v>243.249</v>
          </cell>
          <cell r="AW13">
            <v>360.75599999999997</v>
          </cell>
          <cell r="AX13">
            <v>339.93700000000001</v>
          </cell>
          <cell r="AY13">
            <v>216.82900000000001</v>
          </cell>
          <cell r="AZ13">
            <v>216.21899999999999</v>
          </cell>
        </row>
        <row r="14">
          <cell r="A14" t="str">
            <v>DISD</v>
          </cell>
          <cell r="B14" t="str">
            <v>DISD</v>
          </cell>
          <cell r="T14">
            <v>18.925000000000001</v>
          </cell>
          <cell r="U14">
            <v>42.62</v>
          </cell>
          <cell r="V14">
            <v>43.72</v>
          </cell>
          <cell r="W14">
            <v>23.82</v>
          </cell>
          <cell r="X14">
            <v>72.916940060456611</v>
          </cell>
          <cell r="Y14">
            <v>146.381</v>
          </cell>
          <cell r="Z14">
            <v>187.53400357619876</v>
          </cell>
          <cell r="AA14">
            <v>124.88790279815484</v>
          </cell>
          <cell r="AB14">
            <v>110.3319764452888</v>
          </cell>
          <cell r="AC14">
            <v>159.27263808007513</v>
          </cell>
          <cell r="AD14">
            <v>72.152000000000001</v>
          </cell>
          <cell r="AE14">
            <v>108.26533028268436</v>
          </cell>
          <cell r="AF14">
            <v>128.72356267473694</v>
          </cell>
          <cell r="AG14">
            <v>56.747999999999998</v>
          </cell>
          <cell r="AH14">
            <v>83.847999999999999</v>
          </cell>
          <cell r="AI14">
            <v>113.17</v>
          </cell>
          <cell r="AJ14">
            <v>167.87</v>
          </cell>
          <cell r="AK14">
            <v>207.92</v>
          </cell>
          <cell r="AL14">
            <v>4.548</v>
          </cell>
          <cell r="AM14">
            <v>4.8000000000000001E-2</v>
          </cell>
          <cell r="AN14">
            <v>5.048</v>
          </cell>
          <cell r="AO14">
            <v>3.048</v>
          </cell>
          <cell r="AP14">
            <v>4.8000000000000001E-2</v>
          </cell>
          <cell r="AQ14">
            <v>4.8000000000000001E-2</v>
          </cell>
          <cell r="AR14">
            <v>4.8000000000000001E-2</v>
          </cell>
          <cell r="AS14">
            <v>4.8000000000000001E-2</v>
          </cell>
          <cell r="AT14">
            <v>4.8000000000000001E-2</v>
          </cell>
          <cell r="AU14">
            <v>19.631</v>
          </cell>
          <cell r="AV14">
            <v>21.081</v>
          </cell>
          <cell r="AW14">
            <v>21.506</v>
          </cell>
          <cell r="AX14">
            <v>20.082000000000001</v>
          </cell>
          <cell r="AY14">
            <v>19.082000000000001</v>
          </cell>
          <cell r="AZ14">
            <v>19.082000000000001</v>
          </cell>
        </row>
        <row r="15">
          <cell r="A15" t="str">
            <v>FRB</v>
          </cell>
          <cell r="B15" t="str">
            <v>FRB</v>
          </cell>
          <cell r="T15">
            <v>182.72204206448043</v>
          </cell>
          <cell r="U15">
            <v>219.81082515861587</v>
          </cell>
          <cell r="V15">
            <v>301.27779000000004</v>
          </cell>
          <cell r="W15">
            <v>419.21454269688826</v>
          </cell>
          <cell r="X15">
            <v>429.25612402955687</v>
          </cell>
          <cell r="Y15">
            <v>384.88920999999999</v>
          </cell>
          <cell r="Z15">
            <v>405.87573412043997</v>
          </cell>
          <cell r="AA15">
            <v>372.44961778150707</v>
          </cell>
          <cell r="AB15">
            <v>328.69209333635746</v>
          </cell>
          <cell r="AC15">
            <v>225.83424535596697</v>
          </cell>
          <cell r="AD15">
            <v>257.00736126121336</v>
          </cell>
          <cell r="AE15">
            <v>482.1974875954001</v>
          </cell>
          <cell r="AF15">
            <v>442.57358487254811</v>
          </cell>
          <cell r="AG15">
            <v>433.07030999999995</v>
          </cell>
          <cell r="AH15">
            <v>681.65000999999995</v>
          </cell>
          <cell r="AI15">
            <v>864.77951999999993</v>
          </cell>
          <cell r="AJ15">
            <v>529.51712000000009</v>
          </cell>
          <cell r="AK15">
            <v>250.66720000000001</v>
          </cell>
          <cell r="AL15">
            <v>169.41679999999999</v>
          </cell>
          <cell r="AM15">
            <v>42.322319999999998</v>
          </cell>
          <cell r="AN15">
            <v>9.6055199999999985</v>
          </cell>
          <cell r="AO15">
            <v>70.58944000000001</v>
          </cell>
          <cell r="AP15">
            <v>0</v>
          </cell>
          <cell r="AQ15">
            <v>3.4720000000000004</v>
          </cell>
          <cell r="AR15">
            <v>9.1999999999999993</v>
          </cell>
          <cell r="AS15">
            <v>0</v>
          </cell>
          <cell r="AT15">
            <v>0</v>
          </cell>
          <cell r="AU15">
            <v>4.5600000000000002E-2</v>
          </cell>
          <cell r="AV15">
            <v>1.958</v>
          </cell>
          <cell r="AW15">
            <v>1.958</v>
          </cell>
          <cell r="AX15">
            <v>1.2797109492097749</v>
          </cell>
          <cell r="AY15">
            <v>1.5663999999999996</v>
          </cell>
          <cell r="AZ15">
            <v>1.0548</v>
          </cell>
        </row>
        <row r="16">
          <cell r="A16" t="str">
            <v>GLOB</v>
          </cell>
          <cell r="C16" t="str">
            <v>BONOS GLOBALES</v>
          </cell>
          <cell r="T16">
            <v>0.80864372211599744</v>
          </cell>
          <cell r="U16">
            <v>0.8079704579025111</v>
          </cell>
          <cell r="V16">
            <v>0.79800000000000004</v>
          </cell>
          <cell r="W16">
            <v>0.29799999999999999</v>
          </cell>
          <cell r="X16">
            <v>8.5000000000000006E-2</v>
          </cell>
          <cell r="Y16">
            <v>179.72</v>
          </cell>
          <cell r="Z16">
            <v>208.26358751834712</v>
          </cell>
          <cell r="AA16">
            <v>612.49773483033687</v>
          </cell>
          <cell r="AB16">
            <v>636.17290140133173</v>
          </cell>
          <cell r="AC16">
            <v>921.03153296029427</v>
          </cell>
          <cell r="AD16">
            <v>1913.7653707374664</v>
          </cell>
          <cell r="AE16">
            <v>2256.1748370946848</v>
          </cell>
          <cell r="AF16">
            <v>2307.9608951002092</v>
          </cell>
          <cell r="AG16">
            <v>2481.1490000000003</v>
          </cell>
          <cell r="AH16">
            <v>3242.7939999999999</v>
          </cell>
          <cell r="AI16">
            <v>3773.1330000000003</v>
          </cell>
          <cell r="AJ16">
            <v>4542.7359999999999</v>
          </cell>
          <cell r="AK16">
            <v>5809.3829999999998</v>
          </cell>
          <cell r="AL16">
            <v>6537.5359999999991</v>
          </cell>
          <cell r="AM16">
            <v>7617.7380000000003</v>
          </cell>
          <cell r="AN16">
            <v>7967.3470000000016</v>
          </cell>
          <cell r="AO16">
            <v>9183.4459999999999</v>
          </cell>
          <cell r="AP16">
            <v>12870.513588</v>
          </cell>
          <cell r="AQ16">
            <v>13237.504687000001</v>
          </cell>
          <cell r="AR16">
            <v>13259.895032</v>
          </cell>
          <cell r="AS16">
            <v>0</v>
          </cell>
          <cell r="AT16">
            <v>40.799558999999995</v>
          </cell>
          <cell r="AU16">
            <v>73.711241399999992</v>
          </cell>
          <cell r="AV16">
            <v>103.11488716125001</v>
          </cell>
          <cell r="AW16">
            <v>628.33308156132807</v>
          </cell>
          <cell r="AX16">
            <v>627.7949780132268</v>
          </cell>
          <cell r="AY16">
            <v>550.54235916888774</v>
          </cell>
          <cell r="AZ16">
            <v>531.17545726388778</v>
          </cell>
          <cell r="BA16">
            <v>15733.122019037603</v>
          </cell>
        </row>
        <row r="17">
          <cell r="A17" t="str">
            <v>BG01/03</v>
          </cell>
          <cell r="B17" t="str">
            <v>BGLO</v>
          </cell>
          <cell r="T17">
            <v>0.80864372211599744</v>
          </cell>
          <cell r="U17">
            <v>0.8079704579025111</v>
          </cell>
          <cell r="V17">
            <v>0.79800000000000004</v>
          </cell>
          <cell r="W17">
            <v>0.29799999999999999</v>
          </cell>
          <cell r="X17">
            <v>8.5000000000000006E-2</v>
          </cell>
          <cell r="Y17">
            <v>8.5000000000000006E-2</v>
          </cell>
          <cell r="Z17">
            <v>8.5000000000000006E-2</v>
          </cell>
          <cell r="AA17">
            <v>8.5000000000000006E-2</v>
          </cell>
          <cell r="AB17">
            <v>8.5000000000000006E-2</v>
          </cell>
          <cell r="AC17">
            <v>8.5000000000000006E-2</v>
          </cell>
          <cell r="AD17">
            <v>1.085</v>
          </cell>
          <cell r="AE17">
            <v>8.5000000000000006E-2</v>
          </cell>
          <cell r="AF17">
            <v>3.6999999999999998E-2</v>
          </cell>
          <cell r="AG17">
            <v>3.6999999999999998E-2</v>
          </cell>
          <cell r="AH17">
            <v>3.6999999999999998E-2</v>
          </cell>
          <cell r="AI17">
            <v>2E-3</v>
          </cell>
          <cell r="AJ17">
            <v>2E-3</v>
          </cell>
          <cell r="AK17">
            <v>2E-3</v>
          </cell>
          <cell r="AL17">
            <v>2E-3</v>
          </cell>
          <cell r="AM17">
            <v>2E-3</v>
          </cell>
          <cell r="AN17">
            <v>2E-3</v>
          </cell>
          <cell r="AO17">
            <v>2E-3</v>
          </cell>
          <cell r="AP17">
            <v>2E-3</v>
          </cell>
          <cell r="AQ17">
            <v>2E-3</v>
          </cell>
          <cell r="AR17">
            <v>2E-3</v>
          </cell>
          <cell r="AS17">
            <v>0</v>
          </cell>
          <cell r="AT17">
            <v>5.782</v>
          </cell>
          <cell r="AU17">
            <v>5.782</v>
          </cell>
          <cell r="AV17">
            <v>6.2619999999999996</v>
          </cell>
          <cell r="AW17">
            <v>5.734</v>
          </cell>
          <cell r="AX17">
            <v>5.7140000000000004</v>
          </cell>
          <cell r="AY17">
            <v>10.422000000000001</v>
          </cell>
          <cell r="AZ17">
            <v>9.7989999999999995</v>
          </cell>
        </row>
        <row r="18">
          <cell r="A18" t="str">
            <v>BG04/06</v>
          </cell>
          <cell r="B18" t="str">
            <v>BGL4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0.2</v>
          </cell>
          <cell r="Z18">
            <v>0.2</v>
          </cell>
          <cell r="AA18">
            <v>0.2</v>
          </cell>
          <cell r="AB18">
            <v>0.2</v>
          </cell>
          <cell r="AC18">
            <v>4.2</v>
          </cell>
          <cell r="AD18">
            <v>4.2</v>
          </cell>
          <cell r="AE18">
            <v>1.2</v>
          </cell>
          <cell r="AF18">
            <v>1.2</v>
          </cell>
          <cell r="AG18">
            <v>7.2</v>
          </cell>
          <cell r="AH18">
            <v>6.9420000000000002</v>
          </cell>
          <cell r="AI18">
            <v>1.6439999999999999</v>
          </cell>
          <cell r="AJ18">
            <v>1.5740000000000001</v>
          </cell>
          <cell r="AK18">
            <v>1.5740000000000001</v>
          </cell>
          <cell r="AL18">
            <v>0.57399999999999995</v>
          </cell>
          <cell r="AM18">
            <v>0.57399999999999995</v>
          </cell>
          <cell r="AN18">
            <v>0.57399999999999995</v>
          </cell>
          <cell r="AO18">
            <v>0.57399999999999995</v>
          </cell>
          <cell r="AP18">
            <v>7.3999999999999996E-2</v>
          </cell>
          <cell r="AQ18">
            <v>7.3999999999999996E-2</v>
          </cell>
          <cell r="AR18">
            <v>7.3999999999999996E-2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BGL5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179.435</v>
          </cell>
          <cell r="Z19">
            <v>207.97858751834713</v>
          </cell>
          <cell r="AA19">
            <v>288.95573483033684</v>
          </cell>
          <cell r="AB19">
            <v>294.68488582220238</v>
          </cell>
          <cell r="AC19">
            <v>415.53084809030344</v>
          </cell>
          <cell r="AD19">
            <v>393.52380709025419</v>
          </cell>
          <cell r="AE19">
            <v>760.92653635772422</v>
          </cell>
          <cell r="AF19">
            <v>759.06505252398563</v>
          </cell>
          <cell r="AG19">
            <v>842.66200000000003</v>
          </cell>
          <cell r="AH19">
            <v>1002.895</v>
          </cell>
          <cell r="AI19">
            <v>1199.576</v>
          </cell>
          <cell r="AJ19">
            <v>1568.5909999999999</v>
          </cell>
          <cell r="AK19">
            <v>1972.08</v>
          </cell>
          <cell r="AL19">
            <v>1850.4069999999999</v>
          </cell>
          <cell r="AM19">
            <v>1661.8689999999999</v>
          </cell>
          <cell r="AN19">
            <v>1769.4</v>
          </cell>
          <cell r="AO19">
            <v>1834.1610000000001</v>
          </cell>
          <cell r="AP19">
            <v>108.20399999999999</v>
          </cell>
          <cell r="AQ19">
            <v>50.649000000000001</v>
          </cell>
          <cell r="AR19">
            <v>50.649000000000001</v>
          </cell>
          <cell r="AS19">
            <v>0</v>
          </cell>
          <cell r="AT19">
            <v>0</v>
          </cell>
          <cell r="AU19">
            <v>0</v>
          </cell>
          <cell r="AV19">
            <v>14</v>
          </cell>
          <cell r="AW19">
            <v>14</v>
          </cell>
          <cell r="AX19">
            <v>4.0709999999999997</v>
          </cell>
          <cell r="AY19">
            <v>4.0709999999999997</v>
          </cell>
          <cell r="AZ19">
            <v>4.0679999999999996</v>
          </cell>
        </row>
        <row r="20">
          <cell r="A20" t="str">
            <v>BG06/27</v>
          </cell>
          <cell r="B20" t="str">
            <v>GLO27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323.25700000000001</v>
          </cell>
          <cell r="AB20">
            <v>341.20301557912927</v>
          </cell>
          <cell r="AC20">
            <v>501.21568486999075</v>
          </cell>
          <cell r="AD20">
            <v>1514.9565636472121</v>
          </cell>
          <cell r="AE20">
            <v>1493.9633007369605</v>
          </cell>
          <cell r="AF20">
            <v>1533.3588425762232</v>
          </cell>
          <cell r="AG20">
            <v>1487.6690000000001</v>
          </cell>
          <cell r="AH20">
            <v>1500.0170000000001</v>
          </cell>
          <cell r="AI20">
            <v>1589.703</v>
          </cell>
          <cell r="AJ20">
            <v>1866.67</v>
          </cell>
          <cell r="AK20">
            <v>1846.817</v>
          </cell>
          <cell r="AL20">
            <v>1796.2840000000001</v>
          </cell>
          <cell r="AM20">
            <v>2139.078</v>
          </cell>
          <cell r="AN20">
            <v>2196.5300000000002</v>
          </cell>
          <cell r="AO20">
            <v>2021.518</v>
          </cell>
          <cell r="AP20">
            <v>19.741</v>
          </cell>
          <cell r="AQ20">
            <v>18.741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1.5</v>
          </cell>
          <cell r="AW20">
            <v>1.5</v>
          </cell>
          <cell r="AX20">
            <v>1.5</v>
          </cell>
          <cell r="AY20">
            <v>1.6559999999999999</v>
          </cell>
          <cell r="AZ20">
            <v>1.6559999999999999</v>
          </cell>
        </row>
        <row r="21">
          <cell r="A21" t="str">
            <v>BG07/05</v>
          </cell>
          <cell r="B21" t="str">
            <v>ARG05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14.3</v>
          </cell>
          <cell r="AG21">
            <v>14.75</v>
          </cell>
          <cell r="AH21">
            <v>54.2</v>
          </cell>
          <cell r="AI21">
            <v>53.786000000000001</v>
          </cell>
          <cell r="AJ21">
            <v>53.866</v>
          </cell>
          <cell r="AK21">
            <v>58.866</v>
          </cell>
          <cell r="AL21">
            <v>57.866</v>
          </cell>
          <cell r="AM21">
            <v>52.195999999999998</v>
          </cell>
          <cell r="AN21">
            <v>52.195999999999998</v>
          </cell>
          <cell r="AO21">
            <v>0.996</v>
          </cell>
          <cell r="AP21">
            <v>0.113</v>
          </cell>
          <cell r="AQ21">
            <v>0.113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1.2849999999999999</v>
          </cell>
          <cell r="AZ21">
            <v>1.2849999999999999</v>
          </cell>
        </row>
        <row r="22">
          <cell r="A22" t="str">
            <v>BG08/19</v>
          </cell>
          <cell r="B22" t="str">
            <v>ARG19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128.83099999999999</v>
          </cell>
          <cell r="AH22">
            <v>558.803</v>
          </cell>
          <cell r="AI22">
            <v>725.55899999999997</v>
          </cell>
          <cell r="AJ22">
            <v>744.55499999999995</v>
          </cell>
          <cell r="AK22">
            <v>906.28399999999999</v>
          </cell>
          <cell r="AL22">
            <v>1052.134</v>
          </cell>
          <cell r="AM22">
            <v>1060.2339999999999</v>
          </cell>
          <cell r="AN22">
            <v>1080.634</v>
          </cell>
          <cell r="AO22">
            <v>1103.539</v>
          </cell>
          <cell r="AP22">
            <v>25.05</v>
          </cell>
          <cell r="AQ22">
            <v>38.4</v>
          </cell>
          <cell r="AR22">
            <v>38.4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BG09/09</v>
          </cell>
          <cell r="B23" t="str">
            <v>GLO09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119.9</v>
          </cell>
          <cell r="AI23">
            <v>202.863</v>
          </cell>
          <cell r="AJ23">
            <v>307.47800000000001</v>
          </cell>
          <cell r="AK23">
            <v>303.38400000000001</v>
          </cell>
          <cell r="AL23">
            <v>276.83699999999999</v>
          </cell>
          <cell r="AM23">
            <v>127.828</v>
          </cell>
          <cell r="AN23">
            <v>129.15199999999999</v>
          </cell>
          <cell r="AO23">
            <v>110.452</v>
          </cell>
          <cell r="AP23">
            <v>1.28</v>
          </cell>
          <cell r="AQ23">
            <v>1.036</v>
          </cell>
          <cell r="AR23">
            <v>1.036</v>
          </cell>
          <cell r="AS23">
            <v>0</v>
          </cell>
          <cell r="AT23">
            <v>0</v>
          </cell>
          <cell r="AU23">
            <v>30.509</v>
          </cell>
          <cell r="AV23">
            <v>28.175999999999998</v>
          </cell>
          <cell r="AW23">
            <v>25.175999999999998</v>
          </cell>
          <cell r="AX23">
            <v>23.175999999999998</v>
          </cell>
          <cell r="AY23">
            <v>22.175999999999998</v>
          </cell>
          <cell r="AZ23">
            <v>3.4350000000000001</v>
          </cell>
        </row>
        <row r="24">
          <cell r="A24" t="str">
            <v>BG10/20</v>
          </cell>
          <cell r="B24" t="str">
            <v>GLO20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564.44600000000003</v>
          </cell>
          <cell r="AL24">
            <v>732.226</v>
          </cell>
          <cell r="AM24">
            <v>804.90800000000002</v>
          </cell>
          <cell r="AN24">
            <v>830.49800000000005</v>
          </cell>
          <cell r="AO24">
            <v>873.95799999999997</v>
          </cell>
          <cell r="AP24">
            <v>13.653</v>
          </cell>
          <cell r="AQ24">
            <v>9.7680000000000007</v>
          </cell>
          <cell r="AR24">
            <v>9.7680000000000007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BG11/10</v>
          </cell>
          <cell r="B25" t="str">
            <v>GLO10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155.93</v>
          </cell>
          <cell r="AL25">
            <v>201.2</v>
          </cell>
          <cell r="AM25">
            <v>86.71</v>
          </cell>
          <cell r="AN25">
            <v>101.84</v>
          </cell>
          <cell r="AO25">
            <v>25.465</v>
          </cell>
          <cell r="AP25">
            <v>2</v>
          </cell>
          <cell r="AQ25">
            <v>2</v>
          </cell>
          <cell r="AR25">
            <v>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</row>
        <row r="26">
          <cell r="A26" t="str">
            <v>BG12/15</v>
          </cell>
          <cell r="B26" t="str">
            <v>GLO15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570.00599999999997</v>
          </cell>
          <cell r="AM26">
            <v>916.46400000000006</v>
          </cell>
          <cell r="AN26">
            <v>1028.2560000000001</v>
          </cell>
          <cell r="AO26">
            <v>1139.6479999999999</v>
          </cell>
          <cell r="AP26">
            <v>39.305</v>
          </cell>
          <cell r="AQ26">
            <v>45.652999999999999</v>
          </cell>
          <cell r="AR26">
            <v>45.652999999999999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2.5</v>
          </cell>
          <cell r="AY26">
            <v>0.04</v>
          </cell>
          <cell r="AZ26">
            <v>0.04</v>
          </cell>
        </row>
        <row r="27">
          <cell r="A27" t="str">
            <v>BG13/30</v>
          </cell>
          <cell r="B27" t="str">
            <v>GLO30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767.875</v>
          </cell>
          <cell r="AN27">
            <v>778.26499999999999</v>
          </cell>
          <cell r="AO27">
            <v>670.40300000000002</v>
          </cell>
          <cell r="AP27">
            <v>44.284999999999997</v>
          </cell>
          <cell r="AQ27">
            <v>46.784999999999997</v>
          </cell>
          <cell r="AR27">
            <v>46.784999999999997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A28" t="str">
            <v>BG14/31</v>
          </cell>
          <cell r="B28" t="str">
            <v>GLO31</v>
          </cell>
          <cell r="AN28">
            <v>0</v>
          </cell>
          <cell r="AO28">
            <v>925.43</v>
          </cell>
          <cell r="AP28">
            <v>0.85</v>
          </cell>
          <cell r="AQ28">
            <v>11.15</v>
          </cell>
          <cell r="AR28">
            <v>11.15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BG15/12</v>
          </cell>
          <cell r="B29" t="str">
            <v>TF12F</v>
          </cell>
          <cell r="AN29">
            <v>0</v>
          </cell>
          <cell r="AO29">
            <v>477.3</v>
          </cell>
          <cell r="AP29">
            <v>6.9</v>
          </cell>
          <cell r="AQ29">
            <v>6.9</v>
          </cell>
          <cell r="AR29">
            <v>6.9</v>
          </cell>
          <cell r="AS29">
            <v>0</v>
          </cell>
          <cell r="AT29">
            <v>0</v>
          </cell>
          <cell r="AU29">
            <v>2E-3</v>
          </cell>
          <cell r="AV29">
            <v>2E-3</v>
          </cell>
          <cell r="AW29">
            <v>2E-3</v>
          </cell>
          <cell r="AX29">
            <v>2E-3</v>
          </cell>
          <cell r="AY29">
            <v>2E-3</v>
          </cell>
          <cell r="AZ29">
            <v>2E-3</v>
          </cell>
        </row>
        <row r="30">
          <cell r="A30" t="str">
            <v>BG16/08$</v>
          </cell>
          <cell r="B30" t="str">
            <v>GPS8*</v>
          </cell>
          <cell r="AO30">
            <v>0</v>
          </cell>
          <cell r="AP30">
            <v>102.601581</v>
          </cell>
          <cell r="AQ30">
            <v>116.992541</v>
          </cell>
          <cell r="AR30">
            <v>116.992541</v>
          </cell>
          <cell r="AS30">
            <v>0</v>
          </cell>
          <cell r="AT30">
            <v>2.5590000000000001E-3</v>
          </cell>
          <cell r="AU30">
            <v>3.2413999999999998E-3</v>
          </cell>
          <cell r="AV30">
            <v>3.1987500000000002E-3</v>
          </cell>
          <cell r="AW30">
            <v>2.9001999999999999E-3</v>
          </cell>
          <cell r="AX30">
            <v>2.45664E-3</v>
          </cell>
          <cell r="AY30">
            <v>2.3883999999999997E-3</v>
          </cell>
          <cell r="AZ30">
            <v>2.486495E-3</v>
          </cell>
        </row>
        <row r="31">
          <cell r="A31" t="str">
            <v>BG17/08</v>
          </cell>
          <cell r="B31" t="str">
            <v>GD08D*</v>
          </cell>
          <cell r="AO31">
            <v>0</v>
          </cell>
          <cell r="AP31">
            <v>1378.264586</v>
          </cell>
          <cell r="AQ31">
            <v>1596.5615849999999</v>
          </cell>
          <cell r="AR31">
            <v>1596.5615849999999</v>
          </cell>
          <cell r="AS31">
            <v>0</v>
          </cell>
          <cell r="AT31">
            <v>0</v>
          </cell>
          <cell r="AU31">
            <v>2.4</v>
          </cell>
          <cell r="AV31">
            <v>4.7300000000000004</v>
          </cell>
          <cell r="AW31">
            <v>4.7300000000000004</v>
          </cell>
          <cell r="AX31">
            <v>7.7222999999999997</v>
          </cell>
          <cell r="AY31">
            <v>4.7299829999999998</v>
          </cell>
          <cell r="AZ31">
            <v>4.7299829999999998</v>
          </cell>
        </row>
        <row r="32">
          <cell r="A32" t="str">
            <v>BG18/18</v>
          </cell>
          <cell r="B32" t="str">
            <v>GJ18K*</v>
          </cell>
          <cell r="AO32">
            <v>0</v>
          </cell>
          <cell r="AP32">
            <v>3972.437062</v>
          </cell>
          <cell r="AQ32">
            <v>4057.8635119999999</v>
          </cell>
          <cell r="AR32">
            <v>4099.107857</v>
          </cell>
          <cell r="AS32">
            <v>0</v>
          </cell>
          <cell r="AT32">
            <v>29.715</v>
          </cell>
          <cell r="AU32">
            <v>29.715</v>
          </cell>
          <cell r="AV32">
            <v>42.823688411250004</v>
          </cell>
          <cell r="AW32">
            <v>393.15490636132813</v>
          </cell>
          <cell r="AX32">
            <v>385.21427599994684</v>
          </cell>
          <cell r="AY32">
            <v>318.67997708888777</v>
          </cell>
          <cell r="AZ32">
            <v>318.67997708888777</v>
          </cell>
        </row>
        <row r="33">
          <cell r="A33" t="str">
            <v>BG19/31</v>
          </cell>
          <cell r="B33" t="str">
            <v>GJ31K*</v>
          </cell>
          <cell r="AO33">
            <v>0</v>
          </cell>
          <cell r="AP33">
            <v>7155.7533590000003</v>
          </cell>
          <cell r="AQ33">
            <v>7234.816049</v>
          </cell>
          <cell r="AR33">
            <v>7234.816049</v>
          </cell>
          <cell r="AS33">
            <v>0</v>
          </cell>
          <cell r="AT33">
            <v>5.3</v>
          </cell>
          <cell r="AU33">
            <v>5.3</v>
          </cell>
          <cell r="AV33">
            <v>5.6179999999999994</v>
          </cell>
          <cell r="AW33">
            <v>184.033275</v>
          </cell>
          <cell r="AX33">
            <v>197.89294537327999</v>
          </cell>
          <cell r="AY33">
            <v>187.47801068000001</v>
          </cell>
          <cell r="AZ33">
            <v>187.47801068000001</v>
          </cell>
        </row>
        <row r="34">
          <cell r="A34" t="str">
            <v>CZERO</v>
          </cell>
          <cell r="C34" t="str">
            <v>CUPON CERO GARANTIZADOS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12.274114432284541</v>
          </cell>
          <cell r="AK34">
            <v>12.650327852257181</v>
          </cell>
          <cell r="AL34">
            <v>15.197631484268125</v>
          </cell>
          <cell r="AM34">
            <v>16.30772329628082</v>
          </cell>
          <cell r="AN34">
            <v>16.772258633197733</v>
          </cell>
          <cell r="AO34">
            <v>18.013324028364622</v>
          </cell>
          <cell r="AP34">
            <v>18.695593163216369</v>
          </cell>
          <cell r="AQ34">
            <v>26.653501204234878</v>
          </cell>
          <cell r="AR34">
            <v>31.55</v>
          </cell>
          <cell r="AS34">
            <v>53.454815644127287</v>
          </cell>
          <cell r="AT34">
            <v>56.587965515971185</v>
          </cell>
          <cell r="AU34">
            <v>61.940114491865607</v>
          </cell>
          <cell r="AV34">
            <v>72.362858351616055</v>
          </cell>
          <cell r="AW34">
            <v>85.635034594229197</v>
          </cell>
          <cell r="AX34">
            <v>87.575632059003809</v>
          </cell>
          <cell r="AY34">
            <v>93.497609395872217</v>
          </cell>
          <cell r="AZ34">
            <v>95.844546761930786</v>
          </cell>
          <cell r="BA34">
            <v>30.596490535933228</v>
          </cell>
        </row>
        <row r="35">
          <cell r="A35" t="str">
            <v>ZCBMD02</v>
          </cell>
          <cell r="B35" t="str">
            <v>ZCSD2</v>
          </cell>
          <cell r="AQ35">
            <v>6.3897019051959889</v>
          </cell>
          <cell r="AR35">
            <v>7</v>
          </cell>
          <cell r="AS35">
            <v>6.5370704740200551</v>
          </cell>
          <cell r="AT35">
            <v>6.6812353783044669</v>
          </cell>
          <cell r="AU35">
            <v>6.7294735132178678</v>
          </cell>
          <cell r="AV35">
            <v>6.8747368167730176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ZCBME03</v>
          </cell>
          <cell r="B36" t="str">
            <v>ZCSE3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12.274114432284541</v>
          </cell>
          <cell r="AK36">
            <v>12.650327852257181</v>
          </cell>
          <cell r="AL36">
            <v>15.197631484268125</v>
          </cell>
          <cell r="AM36">
            <v>15.641370389876879</v>
          </cell>
          <cell r="AN36">
            <v>16.085109295485637</v>
          </cell>
          <cell r="AO36">
            <v>17.305830355677156</v>
          </cell>
          <cell r="AP36">
            <v>17.96752910738714</v>
          </cell>
          <cell r="AQ36">
            <v>19.514938811901505</v>
          </cell>
          <cell r="AR36">
            <v>23.55</v>
          </cell>
          <cell r="AS36">
            <v>35.988616928180576</v>
          </cell>
          <cell r="AT36">
            <v>39.083712965800274</v>
          </cell>
          <cell r="AU36">
            <v>43.295237921176472</v>
          </cell>
          <cell r="AV36">
            <v>50.77290673352941</v>
          </cell>
          <cell r="AW36">
            <v>59.912449186511623</v>
          </cell>
          <cell r="AX36">
            <v>61.238952900054713</v>
          </cell>
          <cell r="AY36">
            <v>64.530584982872767</v>
          </cell>
          <cell r="AZ36">
            <v>65.928827404870034</v>
          </cell>
        </row>
        <row r="37">
          <cell r="A37" t="str">
            <v>ZCBMF04</v>
          </cell>
          <cell r="B37" t="str">
            <v>ZCSF4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0.66635290640394085</v>
          </cell>
          <cell r="AN37">
            <v>0.6871493377120963</v>
          </cell>
          <cell r="AO37">
            <v>0.70749367268746577</v>
          </cell>
          <cell r="AP37">
            <v>0.72806405582922828</v>
          </cell>
          <cell r="AQ37">
            <v>0.74886048713738373</v>
          </cell>
          <cell r="AR37">
            <v>1</v>
          </cell>
          <cell r="AS37">
            <v>10.929128241926655</v>
          </cell>
          <cell r="AT37">
            <v>10.823017171866448</v>
          </cell>
          <cell r="AU37">
            <v>11.915403057471265</v>
          </cell>
          <cell r="AV37">
            <v>14.715214801313628</v>
          </cell>
          <cell r="AW37">
            <v>25.72258540771757</v>
          </cell>
          <cell r="AX37">
            <v>26.336679158949096</v>
          </cell>
          <cell r="AY37">
            <v>28.967024412999457</v>
          </cell>
          <cell r="AZ37">
            <v>29.915719357060759</v>
          </cell>
        </row>
        <row r="38">
          <cell r="A38" t="str">
            <v>EURONOTAS</v>
          </cell>
          <cell r="C38" t="str">
            <v>EURONOTAS EN PESOS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38.97</v>
          </cell>
          <cell r="Z38">
            <v>62.170528740331122</v>
          </cell>
          <cell r="AA38">
            <v>106.97302989939801</v>
          </cell>
          <cell r="AB38">
            <v>108.53020974218354</v>
          </cell>
          <cell r="AC38">
            <v>138.55261329834613</v>
          </cell>
          <cell r="AD38">
            <v>170.52146374525859</v>
          </cell>
          <cell r="AE38">
            <v>224.91753964815371</v>
          </cell>
          <cell r="AF38">
            <v>287.42537226509853</v>
          </cell>
          <cell r="AG38">
            <v>382.7175354878861</v>
          </cell>
          <cell r="AH38">
            <v>385.11974185435002</v>
          </cell>
          <cell r="AI38">
            <v>615.23581749604625</v>
          </cell>
          <cell r="AJ38">
            <v>941.35680208548524</v>
          </cell>
          <cell r="AK38">
            <v>1017.8182155631715</v>
          </cell>
          <cell r="AL38">
            <v>1152.1001091361929</v>
          </cell>
          <cell r="AM38">
            <v>1213.3214485930168</v>
          </cell>
          <cell r="AN38">
            <v>1294.8681442264974</v>
          </cell>
          <cell r="AO38">
            <v>1210.4094225955437</v>
          </cell>
          <cell r="AP38">
            <v>677.92071888324006</v>
          </cell>
          <cell r="AQ38">
            <v>730.71535116220684</v>
          </cell>
          <cell r="AR38">
            <v>730.71535116220684</v>
          </cell>
          <cell r="AS38">
            <v>566.6503500940014</v>
          </cell>
          <cell r="AT38">
            <v>566.6503500940014</v>
          </cell>
          <cell r="AU38">
            <v>671.02313700000002</v>
          </cell>
          <cell r="AV38">
            <v>679.15364244456987</v>
          </cell>
          <cell r="AW38">
            <v>641.70420034013989</v>
          </cell>
          <cell r="AX38">
            <v>613.62572729887995</v>
          </cell>
          <cell r="AY38">
            <v>580.67434343422997</v>
          </cell>
          <cell r="AZ38">
            <v>573.69952695466986</v>
          </cell>
          <cell r="BA38">
            <v>526.96418268615002</v>
          </cell>
        </row>
        <row r="39">
          <cell r="A39" t="str">
            <v>EL/ARP-61</v>
          </cell>
          <cell r="B39" t="str">
            <v>LEXP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38.97</v>
          </cell>
          <cell r="Z39">
            <v>62.170528740331122</v>
          </cell>
          <cell r="AA39">
            <v>101.96649395168559</v>
          </cell>
          <cell r="AB39">
            <v>103.59539698212807</v>
          </cell>
          <cell r="AC39">
            <v>111.25636364053062</v>
          </cell>
          <cell r="AD39">
            <v>92.867375067045614</v>
          </cell>
          <cell r="AE39">
            <v>145.56495289718765</v>
          </cell>
          <cell r="AF39">
            <v>155.94352331492848</v>
          </cell>
          <cell r="AG39">
            <v>158.88999999999999</v>
          </cell>
          <cell r="AH39">
            <v>183.69</v>
          </cell>
          <cell r="AI39">
            <v>186.97</v>
          </cell>
          <cell r="AJ39">
            <v>199.84</v>
          </cell>
          <cell r="AK39">
            <v>202.67</v>
          </cell>
          <cell r="AL39">
            <v>262.75</v>
          </cell>
          <cell r="AM39">
            <v>311.02</v>
          </cell>
          <cell r="AN39">
            <v>316.20999999999998</v>
          </cell>
          <cell r="AO39">
            <v>250.68</v>
          </cell>
          <cell r="AP39">
            <v>48.15</v>
          </cell>
          <cell r="AQ39">
            <v>48.15</v>
          </cell>
          <cell r="AR39">
            <v>48.15</v>
          </cell>
          <cell r="AS39">
            <v>0</v>
          </cell>
          <cell r="AT39">
            <v>0</v>
          </cell>
          <cell r="AU39">
            <v>0</v>
          </cell>
          <cell r="AV39">
            <v>6.0750000000000002</v>
          </cell>
          <cell r="AW39">
            <v>5.508</v>
          </cell>
          <cell r="AX39">
            <v>4.6656000000000004</v>
          </cell>
          <cell r="AY39">
            <v>4.5359999999999996</v>
          </cell>
          <cell r="AZ39">
            <v>4.7223000000000006</v>
          </cell>
        </row>
        <row r="40">
          <cell r="A40" t="str">
            <v>EL/ARP-68</v>
          </cell>
          <cell r="B40" t="str">
            <v>LEXP2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2</v>
          </cell>
          <cell r="AB40">
            <v>2</v>
          </cell>
          <cell r="AC40">
            <v>24.4</v>
          </cell>
          <cell r="AD40">
            <v>24.55</v>
          </cell>
          <cell r="AE40">
            <v>30.029850924297172</v>
          </cell>
          <cell r="AF40">
            <v>38.052822365290822</v>
          </cell>
          <cell r="AG40">
            <v>58.46</v>
          </cell>
          <cell r="AH40">
            <v>49.88</v>
          </cell>
          <cell r="AI40">
            <v>89.26</v>
          </cell>
          <cell r="AJ40">
            <v>131.53</v>
          </cell>
          <cell r="AK40">
            <v>77.47</v>
          </cell>
          <cell r="AL40">
            <v>88.42</v>
          </cell>
          <cell r="AM40">
            <v>77.72</v>
          </cell>
          <cell r="AN40">
            <v>94.43</v>
          </cell>
          <cell r="AO40">
            <v>18.59</v>
          </cell>
          <cell r="AP40">
            <v>8.6300000000000008</v>
          </cell>
          <cell r="AQ40">
            <v>10.29</v>
          </cell>
          <cell r="AR40">
            <v>10.29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</row>
        <row r="41">
          <cell r="A41" t="str">
            <v>EL/USD-74</v>
          </cell>
          <cell r="B41" t="str">
            <v>BRAJU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0.87</v>
          </cell>
          <cell r="AK41">
            <v>0.87</v>
          </cell>
          <cell r="AL41">
            <v>11.52</v>
          </cell>
          <cell r="AM41">
            <v>10.52</v>
          </cell>
          <cell r="AN41">
            <v>12.62</v>
          </cell>
          <cell r="AO41">
            <v>12.52</v>
          </cell>
          <cell r="AP41">
            <v>8.65</v>
          </cell>
          <cell r="AQ41">
            <v>8.9480000000000004</v>
          </cell>
          <cell r="AR41">
            <v>8.9480000000000004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EL/USD-79</v>
          </cell>
          <cell r="B42" t="str">
            <v>BRVX1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29.25</v>
          </cell>
          <cell r="AE42">
            <v>23.718</v>
          </cell>
          <cell r="AF42">
            <v>68.45</v>
          </cell>
          <cell r="AG42">
            <v>85.45</v>
          </cell>
          <cell r="AH42">
            <v>94.888000000000005</v>
          </cell>
          <cell r="AI42">
            <v>154.768</v>
          </cell>
          <cell r="AJ42">
            <v>188.43</v>
          </cell>
          <cell r="AK42">
            <v>217.54499999999999</v>
          </cell>
          <cell r="AL42">
            <v>280.005</v>
          </cell>
          <cell r="AM42">
            <v>321.05500000000001</v>
          </cell>
          <cell r="AN42">
            <v>337.72699999999998</v>
          </cell>
          <cell r="AO42">
            <v>365.42700000000002</v>
          </cell>
          <cell r="AP42">
            <v>63.283000000000001</v>
          </cell>
          <cell r="AQ42">
            <v>65.055999999999997</v>
          </cell>
          <cell r="AR42">
            <v>65.055999999999997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</row>
        <row r="43">
          <cell r="A43" t="str">
            <v>EL/EUR-88</v>
          </cell>
          <cell r="B43" t="str">
            <v>EU08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20.388213936601034</v>
          </cell>
          <cell r="AH43">
            <v>19.602577873254564</v>
          </cell>
          <cell r="AI43">
            <v>21.062183079797173</v>
          </cell>
          <cell r="AJ43">
            <v>19.820779168592153</v>
          </cell>
          <cell r="AK43">
            <v>18.847917462743602</v>
          </cell>
          <cell r="AL43">
            <v>14.005284</v>
          </cell>
          <cell r="AM43">
            <v>12.983022</v>
          </cell>
          <cell r="AN43">
            <v>10.057229000000001</v>
          </cell>
          <cell r="AO43">
            <v>9.5132547252133346</v>
          </cell>
          <cell r="AP43">
            <v>9.1226459999999996</v>
          </cell>
          <cell r="AQ43">
            <v>9.8386209657446528</v>
          </cell>
          <cell r="AR43">
            <v>9.8386209657446528</v>
          </cell>
          <cell r="AS43">
            <v>9.4131064128432325</v>
          </cell>
          <cell r="AT43">
            <v>9.4131064128432325</v>
          </cell>
          <cell r="AU43">
            <v>10.85876</v>
          </cell>
          <cell r="AV43">
            <v>10.892023</v>
          </cell>
          <cell r="AW43">
            <v>10.302946</v>
          </cell>
          <cell r="AX43">
            <v>9.854432000000001</v>
          </cell>
          <cell r="AY43">
            <v>9.3232970000000002</v>
          </cell>
          <cell r="AZ43">
            <v>9.2074130000000007</v>
          </cell>
        </row>
        <row r="44">
          <cell r="A44" t="str">
            <v>EL/EUR-81</v>
          </cell>
          <cell r="B44" t="str">
            <v>ZL28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20.944297699115044</v>
          </cell>
          <cell r="AE44">
            <v>22.390298201342279</v>
          </cell>
          <cell r="AF44">
            <v>21.832090237467018</v>
          </cell>
          <cell r="AG44">
            <v>48.016499629402858</v>
          </cell>
          <cell r="AH44">
            <v>24.477402296951166</v>
          </cell>
          <cell r="AI44">
            <v>149.66639978649587</v>
          </cell>
          <cell r="AJ44">
            <v>388.68015511040562</v>
          </cell>
          <cell r="AK44">
            <v>454.6713794421093</v>
          </cell>
          <cell r="AL44">
            <v>450.82181999999995</v>
          </cell>
          <cell r="AM44">
            <v>438.18800999999996</v>
          </cell>
          <cell r="AN44">
            <v>476.05466999999999</v>
          </cell>
          <cell r="AO44">
            <v>506.70272208822666</v>
          </cell>
          <cell r="AP44">
            <v>495.03745199999997</v>
          </cell>
          <cell r="AQ44">
            <v>539.84962533008593</v>
          </cell>
          <cell r="AR44">
            <v>539.84962533008593</v>
          </cell>
          <cell r="AS44">
            <v>516.50144749539436</v>
          </cell>
          <cell r="AT44">
            <v>516.50144749539436</v>
          </cell>
          <cell r="AU44">
            <v>605.43912</v>
          </cell>
          <cell r="AV44">
            <v>607.29372599999988</v>
          </cell>
          <cell r="AW44">
            <v>574.449252</v>
          </cell>
          <cell r="AX44">
            <v>549.44198399999993</v>
          </cell>
          <cell r="AY44">
            <v>519.82811400000003</v>
          </cell>
          <cell r="AZ44">
            <v>513.36690599999997</v>
          </cell>
        </row>
        <row r="45">
          <cell r="A45" t="str">
            <v>EL/EUR-85</v>
          </cell>
          <cell r="B45" t="str">
            <v>EU0710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11.941153993121896</v>
          </cell>
          <cell r="AL45">
            <v>10.4588</v>
          </cell>
          <cell r="AM45">
            <v>9.6953999999999994</v>
          </cell>
          <cell r="AN45">
            <v>10.3103</v>
          </cell>
          <cell r="AO45">
            <v>11.525844494666668</v>
          </cell>
          <cell r="AP45">
            <v>11.0526</v>
          </cell>
          <cell r="AQ45">
            <v>11.920044040510763</v>
          </cell>
          <cell r="AR45">
            <v>11.920044040510763</v>
          </cell>
          <cell r="AS45">
            <v>10.527239231511537</v>
          </cell>
          <cell r="AT45">
            <v>10.527239231511537</v>
          </cell>
          <cell r="AU45">
            <v>12.144</v>
          </cell>
          <cell r="AV45">
            <v>12.181199999999999</v>
          </cell>
          <cell r="AW45">
            <v>11.522400000000001</v>
          </cell>
          <cell r="AX45">
            <v>11.020799999999999</v>
          </cell>
          <cell r="AY45">
            <v>10.4268</v>
          </cell>
          <cell r="AZ45">
            <v>10.2972</v>
          </cell>
        </row>
        <row r="46">
          <cell r="A46" t="str">
            <v>EL/EUR-90</v>
          </cell>
          <cell r="B46" t="str">
            <v>EU04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8.5935569806537551</v>
          </cell>
          <cell r="AH46">
            <v>8.262414277451871</v>
          </cell>
          <cell r="AI46">
            <v>9.0739258073125182</v>
          </cell>
          <cell r="AJ46">
            <v>8.0368085833115668</v>
          </cell>
          <cell r="AK46">
            <v>8.2155139472678638</v>
          </cell>
          <cell r="AL46">
            <v>8.1768799999999988</v>
          </cell>
          <cell r="AM46">
            <v>7.5800399999999994</v>
          </cell>
          <cell r="AN46">
            <v>8.0607799999999994</v>
          </cell>
          <cell r="AO46">
            <v>7.6247894349333336</v>
          </cell>
          <cell r="AP46">
            <v>7.3117199999999993</v>
          </cell>
          <cell r="AQ46">
            <v>7.8855675960301967</v>
          </cell>
          <cell r="AR46">
            <v>7.8855675960301967</v>
          </cell>
          <cell r="AS46">
            <v>7.0181594876743576</v>
          </cell>
          <cell r="AT46">
            <v>7.0181594876743576</v>
          </cell>
          <cell r="AU46">
            <v>8.0960000000000001</v>
          </cell>
          <cell r="AV46">
            <v>8.1207999999999991</v>
          </cell>
          <cell r="AW46">
            <v>7.6816000000000004</v>
          </cell>
          <cell r="AX46">
            <v>7.3472</v>
          </cell>
          <cell r="AY46">
            <v>6.9512</v>
          </cell>
          <cell r="AZ46">
            <v>6.8647999999999998</v>
          </cell>
        </row>
        <row r="47">
          <cell r="A47" t="str">
            <v>EL/EUR-92</v>
          </cell>
          <cell r="B47" t="str">
            <v>EU0208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1.4975625877881515</v>
          </cell>
          <cell r="AI47">
            <v>1.5479049906591942</v>
          </cell>
          <cell r="AJ47">
            <v>1.4566715557252214</v>
          </cell>
          <cell r="AK47">
            <v>1.38517386320214</v>
          </cell>
          <cell r="AL47">
            <v>1.37866</v>
          </cell>
          <cell r="AM47">
            <v>1.27803</v>
          </cell>
          <cell r="AN47">
            <v>1.3590850000000001</v>
          </cell>
          <cell r="AO47">
            <v>1.2855749628666666</v>
          </cell>
          <cell r="AP47">
            <v>1.2327899999999998</v>
          </cell>
          <cell r="AQ47">
            <v>1.3295433737492774</v>
          </cell>
          <cell r="AR47">
            <v>1.3295433737492774</v>
          </cell>
          <cell r="AS47">
            <v>1.2720414071409774</v>
          </cell>
          <cell r="AT47">
            <v>1.2720414071409774</v>
          </cell>
          <cell r="AU47">
            <v>1.4674</v>
          </cell>
          <cell r="AV47">
            <v>1.4718949999999997</v>
          </cell>
          <cell r="AW47">
            <v>1.39229</v>
          </cell>
          <cell r="AX47">
            <v>1.33168</v>
          </cell>
          <cell r="AY47">
            <v>1.2599050000000001</v>
          </cell>
          <cell r="AZ47">
            <v>1.2442449999999998</v>
          </cell>
        </row>
        <row r="48">
          <cell r="A48" t="str">
            <v>EL/EUR-108</v>
          </cell>
          <cell r="B48" t="str">
            <v>EU0107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21.618265189147881</v>
          </cell>
          <cell r="AL48">
            <v>21.992003999999998</v>
          </cell>
          <cell r="AM48">
            <v>20.386781999999997</v>
          </cell>
          <cell r="AN48">
            <v>21.679749000000001</v>
          </cell>
          <cell r="AO48">
            <v>20.524869234733334</v>
          </cell>
          <cell r="AP48">
            <v>19.682129999999997</v>
          </cell>
          <cell r="AQ48">
            <v>21.226847656755705</v>
          </cell>
          <cell r="AR48">
            <v>21.226847656755705</v>
          </cell>
          <cell r="AS48">
            <v>19.036757610316695</v>
          </cell>
          <cell r="AT48">
            <v>19.036757610316695</v>
          </cell>
          <cell r="AU48">
            <v>21.9604</v>
          </cell>
          <cell r="AV48">
            <v>22.027669999999997</v>
          </cell>
          <cell r="AW48">
            <v>20.35624</v>
          </cell>
          <cell r="AX48">
            <v>19.929279999999999</v>
          </cell>
          <cell r="AY48">
            <v>18.855129999999999</v>
          </cell>
          <cell r="AZ48">
            <v>18.62077</v>
          </cell>
        </row>
        <row r="49">
          <cell r="A49" t="str">
            <v>EL/EUR-114</v>
          </cell>
          <cell r="B49" t="str">
            <v>EU0907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0.51121199999999989</v>
          </cell>
          <cell r="AN49">
            <v>3.8241840000000002</v>
          </cell>
          <cell r="AO49">
            <v>3.61734196448</v>
          </cell>
          <cell r="AP49">
            <v>3.4688159999999999</v>
          </cell>
          <cell r="AQ49">
            <v>3.7410599757910705</v>
          </cell>
          <cell r="AR49">
            <v>3.7410599757910705</v>
          </cell>
          <cell r="AS49">
            <v>0.50881656285639087</v>
          </cell>
          <cell r="AT49">
            <v>0.50881656285639087</v>
          </cell>
          <cell r="AU49">
            <v>0.58695999999999993</v>
          </cell>
          <cell r="AV49">
            <v>0.58875799999999989</v>
          </cell>
          <cell r="AW49">
            <v>0.55691599999999997</v>
          </cell>
          <cell r="AX49">
            <v>0.53267199999999992</v>
          </cell>
          <cell r="AY49">
            <v>0.50396200000000002</v>
          </cell>
          <cell r="AZ49">
            <v>0.49769799999999997</v>
          </cell>
        </row>
        <row r="50">
          <cell r="A50" t="str">
            <v>EL/DEM-44</v>
          </cell>
          <cell r="B50" t="str">
            <v>EUDM11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3.0065359477124183</v>
          </cell>
          <cell r="AB50">
            <v>2.9348127600554785</v>
          </cell>
          <cell r="AC50">
            <v>2.8962496578154946</v>
          </cell>
          <cell r="AD50">
            <v>2.90979097909791</v>
          </cell>
          <cell r="AE50">
            <v>3.2144376253266085</v>
          </cell>
          <cell r="AF50">
            <v>3.1469363474122543</v>
          </cell>
          <cell r="AG50">
            <v>2.9192649412284086</v>
          </cell>
          <cell r="AH50">
            <v>2.8217848189043582</v>
          </cell>
          <cell r="AI50">
            <v>2.887403831781381</v>
          </cell>
          <cell r="AJ50">
            <v>2.6923876674506597</v>
          </cell>
          <cell r="AK50">
            <v>2.5838116655789034</v>
          </cell>
          <cell r="AL50">
            <v>2.5716611361928186</v>
          </cell>
          <cell r="AM50">
            <v>2.3839525930167755</v>
          </cell>
          <cell r="AN50">
            <v>2.5351472264971906</v>
          </cell>
          <cell r="AO50">
            <v>2.3980256904240731</v>
          </cell>
          <cell r="AP50">
            <v>2.29956488324</v>
          </cell>
          <cell r="AQ50">
            <v>2.4800422235392854</v>
          </cell>
          <cell r="AR50">
            <v>2.4800422235392854</v>
          </cell>
          <cell r="AS50">
            <v>2.3727818862638177</v>
          </cell>
          <cell r="AT50">
            <v>2.3727818862638177</v>
          </cell>
          <cell r="AU50">
            <v>10.470497</v>
          </cell>
          <cell r="AV50">
            <v>10.502570444570001</v>
          </cell>
          <cell r="AW50">
            <v>9.9345563401400003</v>
          </cell>
          <cell r="AX50">
            <v>9.50207929888</v>
          </cell>
          <cell r="AY50">
            <v>8.9899354342300004</v>
          </cell>
          <cell r="AZ50">
            <v>8.8781949546700005</v>
          </cell>
        </row>
        <row r="52">
          <cell r="A52" t="str">
            <v>PRÉSTAMOS GARANTIZADOS</v>
          </cell>
          <cell r="AS52">
            <v>14104.013347730001</v>
          </cell>
          <cell r="AT52">
            <v>7101.5743214979784</v>
          </cell>
          <cell r="AU52">
            <v>6586.8028872322902</v>
          </cell>
          <cell r="AV52">
            <v>7321.4058389471984</v>
          </cell>
          <cell r="AW52">
            <v>7923.3652746004209</v>
          </cell>
          <cell r="AX52">
            <v>9559.6167795341553</v>
          </cell>
          <cell r="AY52">
            <v>9875.312839558308</v>
          </cell>
          <cell r="AZ52">
            <v>9514.6968356090256</v>
          </cell>
        </row>
        <row r="54">
          <cell r="A54" t="str">
            <v>P FRB</v>
          </cell>
          <cell r="AS54">
            <v>14.051188</v>
          </cell>
          <cell r="AT54">
            <v>7.1096104137655169</v>
          </cell>
          <cell r="AU54">
            <v>6.4553562978947374</v>
          </cell>
          <cell r="AV54">
            <v>7.1806500633599999</v>
          </cell>
          <cell r="AW54">
            <v>8.1144237418664211</v>
          </cell>
          <cell r="AX54">
            <v>9.7758493886033015</v>
          </cell>
          <cell r="AY54">
            <v>10.0993316771373</v>
          </cell>
          <cell r="AZ54">
            <v>9.7305351953308001</v>
          </cell>
        </row>
        <row r="55">
          <cell r="A55" t="str">
            <v>P BG01/03</v>
          </cell>
          <cell r="AS55">
            <v>0</v>
          </cell>
          <cell r="AT55">
            <v>1.0438353172413793E-3</v>
          </cell>
          <cell r="AU55">
            <v>1.3483420263157896E-3</v>
          </cell>
          <cell r="AV55">
            <v>1.0713110400000002E-3</v>
          </cell>
          <cell r="AW55">
            <v>1.2106246176470589E-3</v>
          </cell>
          <cell r="AX55">
            <v>1.4584996180555558E-3</v>
          </cell>
          <cell r="AY55">
            <v>1.5067612857142857E-3</v>
          </cell>
          <cell r="AZ55">
            <v>1.4517390051457977E-3</v>
          </cell>
        </row>
        <row r="56">
          <cell r="A56" t="str">
            <v>P BG04/06</v>
          </cell>
          <cell r="AS56">
            <v>7.4609999999999996E-2</v>
          </cell>
          <cell r="AT56">
            <v>3.7751116344827584E-2</v>
          </cell>
          <cell r="AU56">
            <v>3.4927141973684211E-2</v>
          </cell>
          <cell r="AV56">
            <v>3.8851392959999995E-2</v>
          </cell>
          <cell r="AW56">
            <v>4.3903638617647053E-2</v>
          </cell>
          <cell r="AX56">
            <v>5.2892894479166667E-2</v>
          </cell>
          <cell r="AY56">
            <v>5.4643117285714284E-2</v>
          </cell>
          <cell r="AZ56">
            <v>5.2647718970840481E-2</v>
          </cell>
        </row>
        <row r="57">
          <cell r="A57" t="str">
            <v>P BG05/17</v>
          </cell>
          <cell r="AS57">
            <v>71.028086999999999</v>
          </cell>
          <cell r="AT57">
            <v>35.897350837889654</v>
          </cell>
          <cell r="AU57">
            <v>33.165914509736844</v>
          </cell>
          <cell r="AV57">
            <v>36.892282181759995</v>
          </cell>
          <cell r="AW57">
            <v>41.689764543470588</v>
          </cell>
          <cell r="AX57">
            <v>50.225730401597218</v>
          </cell>
          <cell r="AY57">
            <v>51.14818937057143</v>
          </cell>
          <cell r="AZ57">
            <v>49.280415057015446</v>
          </cell>
        </row>
        <row r="58">
          <cell r="A58" t="str">
            <v>P BG06/27</v>
          </cell>
          <cell r="AS58">
            <v>18.979555999999999</v>
          </cell>
          <cell r="AT58">
            <v>9.6032626555310348</v>
          </cell>
          <cell r="AU58">
            <v>8.8344029826315804</v>
          </cell>
          <cell r="AV58">
            <v>9.8269953523200009</v>
          </cell>
          <cell r="AW58">
            <v>11.104900488117647</v>
          </cell>
          <cell r="AX58">
            <v>13.37862528513889</v>
          </cell>
          <cell r="AY58">
            <v>13.821323218857142</v>
          </cell>
          <cell r="AZ58">
            <v>13.316611071560891</v>
          </cell>
        </row>
        <row r="59">
          <cell r="A59" t="str">
            <v>P BG07/05</v>
          </cell>
          <cell r="AS59">
            <v>4.827248</v>
          </cell>
          <cell r="AT59">
            <v>2.4424876139034484</v>
          </cell>
          <cell r="AU59">
            <v>2.259777635131579</v>
          </cell>
          <cell r="AV59">
            <v>2.5136757244800001</v>
          </cell>
          <cell r="AW59">
            <v>2.840554796147059</v>
          </cell>
          <cell r="AX59">
            <v>3.4221574754513893</v>
          </cell>
          <cell r="AY59">
            <v>3.5353964675714291</v>
          </cell>
          <cell r="AZ59">
            <v>3.4062946793825053</v>
          </cell>
        </row>
        <row r="60">
          <cell r="A60" t="str">
            <v>P BG08/19</v>
          </cell>
          <cell r="AS60">
            <v>40.782457730000004</v>
          </cell>
          <cell r="AT60">
            <v>20.635079836392485</v>
          </cell>
          <cell r="AU60">
            <v>19.091474827894739</v>
          </cell>
          <cell r="AV60">
            <v>21.236504014080001</v>
          </cell>
          <cell r="AW60">
            <v>23.99810463322618</v>
          </cell>
          <cell r="AX60">
            <v>28.911708824858685</v>
          </cell>
          <cell r="AY60">
            <v>29.868395590818572</v>
          </cell>
          <cell r="AZ60">
            <v>28.77769379358628</v>
          </cell>
        </row>
        <row r="61">
          <cell r="A61" t="str">
            <v>P BG09/09</v>
          </cell>
          <cell r="AS61">
            <v>2.4731907999999998</v>
          </cell>
          <cell r="AT61">
            <v>1.2513833753351722</v>
          </cell>
          <cell r="AU61">
            <v>1.1577735473684212</v>
          </cell>
          <cell r="AV61">
            <v>1.2878555904</v>
          </cell>
          <cell r="AW61">
            <v>1.4553286800000003</v>
          </cell>
          <cell r="AX61">
            <v>1.7533066836406253</v>
          </cell>
          <cell r="AY61">
            <v>1.8113234999785717</v>
          </cell>
          <cell r="AZ61">
            <v>1.7451795455506007</v>
          </cell>
        </row>
        <row r="62">
          <cell r="A62" t="str">
            <v>P BG10/20</v>
          </cell>
          <cell r="AS62">
            <v>10.077318999999999</v>
          </cell>
          <cell r="AT62">
            <v>5.0989149177448274</v>
          </cell>
          <cell r="AU62">
            <v>4.7174911957894743</v>
          </cell>
          <cell r="AV62">
            <v>5.2475265331200003</v>
          </cell>
          <cell r="AW62">
            <v>5.9299163040000007</v>
          </cell>
          <cell r="AX62">
            <v>7.14</v>
          </cell>
          <cell r="AY62">
            <v>7.3804614445714281</v>
          </cell>
          <cell r="AZ62">
            <v>7.1109497281646661</v>
          </cell>
        </row>
        <row r="63">
          <cell r="A63" t="str">
            <v>P BG11/10</v>
          </cell>
          <cell r="AS63">
            <v>4.0136520000000004</v>
          </cell>
          <cell r="AT63">
            <v>2.0308248709241381</v>
          </cell>
          <cell r="AU63">
            <v>1.8789093197368423</v>
          </cell>
          <cell r="AV63">
            <v>2.0900148191999999</v>
          </cell>
          <cell r="AW63">
            <v>2.3618009120588237</v>
          </cell>
          <cell r="AX63">
            <v>2.8453788878472221</v>
          </cell>
          <cell r="AY63">
            <v>2.9395323099999997</v>
          </cell>
          <cell r="AZ63">
            <v>2.8321896452830191</v>
          </cell>
        </row>
        <row r="64">
          <cell r="A64" t="str">
            <v>P BG12/15</v>
          </cell>
          <cell r="AS64">
            <v>64.416051999999993</v>
          </cell>
          <cell r="AT64">
            <v>32.317945422917241</v>
          </cell>
          <cell r="AU64">
            <v>29.900918728026316</v>
          </cell>
          <cell r="AV64">
            <v>33.260446681919994</v>
          </cell>
          <cell r="AW64">
            <v>37.585644296085299</v>
          </cell>
          <cell r="AX64">
            <v>45.28</v>
          </cell>
          <cell r="AY64">
            <v>46.779648206757138</v>
          </cell>
          <cell r="AZ64">
            <v>45.07139955919039</v>
          </cell>
        </row>
        <row r="65">
          <cell r="A65" t="str">
            <v>P BG13/30</v>
          </cell>
          <cell r="AS65">
            <v>35.145193999999996</v>
          </cell>
          <cell r="AT65">
            <v>17.78274102205517</v>
          </cell>
          <cell r="AU65">
            <v>16.452504851447369</v>
          </cell>
          <cell r="AV65">
            <v>18.30103166304</v>
          </cell>
          <cell r="AW65">
            <v>20.680902898614708</v>
          </cell>
          <cell r="AX65">
            <v>24.915311103864582</v>
          </cell>
          <cell r="AY65">
            <v>25.739757301328574</v>
          </cell>
          <cell r="AZ65">
            <v>24.799820656137225</v>
          </cell>
        </row>
        <row r="66">
          <cell r="A66" t="str">
            <v>P BG14/31</v>
          </cell>
          <cell r="AS66">
            <v>39.326218999999995</v>
          </cell>
          <cell r="AT66">
            <v>37.846574907496553</v>
          </cell>
          <cell r="AU66">
            <v>12.805693436052632</v>
          </cell>
          <cell r="AV66">
            <v>14.244481503359998</v>
          </cell>
          <cell r="AW66">
            <v>16.096837734058823</v>
          </cell>
          <cell r="AX66">
            <v>19.392660073819442</v>
          </cell>
          <cell r="AY66">
            <v>20.034362069428571</v>
          </cell>
          <cell r="AZ66">
            <v>19.302768882607204</v>
          </cell>
        </row>
        <row r="67">
          <cell r="A67" t="str">
            <v>P BG15/12</v>
          </cell>
          <cell r="AS67">
            <v>7.4635847300000009</v>
          </cell>
          <cell r="AT67">
            <v>3.7764194543855867</v>
          </cell>
          <cell r="AU67">
            <v>3.4929644261842112</v>
          </cell>
          <cell r="AV67">
            <v>3.88541763936</v>
          </cell>
          <cell r="AW67">
            <v>4.3906784009705886</v>
          </cell>
          <cell r="AX67">
            <v>5.2896683889236114</v>
          </cell>
          <cell r="AY67">
            <v>5.4647032087142859</v>
          </cell>
          <cell r="AZ67">
            <v>5.2651490815780448</v>
          </cell>
        </row>
        <row r="68">
          <cell r="A68" t="str">
            <v>P BG16/08$</v>
          </cell>
          <cell r="AS68">
            <v>129.19551822</v>
          </cell>
          <cell r="AT68">
            <v>46.692730030338616</v>
          </cell>
          <cell r="AU68">
            <v>60.479839173157892</v>
          </cell>
          <cell r="AV68">
            <v>67.275072195839996</v>
          </cell>
          <cell r="AW68">
            <v>76.023540424110536</v>
          </cell>
          <cell r="AX68">
            <v>91.58933583169707</v>
          </cell>
          <cell r="AY68">
            <v>94.620021635294449</v>
          </cell>
          <cell r="AZ68">
            <v>91.164789922630973</v>
          </cell>
        </row>
        <row r="69">
          <cell r="A69" t="str">
            <v>P BG17/08</v>
          </cell>
          <cell r="AS69">
            <v>1602.7065459999999</v>
          </cell>
          <cell r="AT69">
            <v>810.87681424477239</v>
          </cell>
          <cell r="AU69">
            <v>750.21924813868418</v>
          </cell>
          <cell r="AV69">
            <v>830.20559550624012</v>
          </cell>
          <cell r="AW69">
            <v>938.16575548934213</v>
          </cell>
          <cell r="AX69">
            <v>1130.25</v>
          </cell>
          <cell r="AY69">
            <v>1167.6549603804178</v>
          </cell>
          <cell r="AZ69">
            <v>1125.0157981943642</v>
          </cell>
        </row>
        <row r="70">
          <cell r="A70" t="str">
            <v>P BG18/18</v>
          </cell>
          <cell r="AS70">
            <v>4376.41037805</v>
          </cell>
          <cell r="AT70">
            <v>2214.2996442655131</v>
          </cell>
          <cell r="AU70">
            <v>2048.6591626946056</v>
          </cell>
          <cell r="AV70">
            <v>2278.836963840959</v>
          </cell>
          <cell r="AW70">
            <v>2331.9793780223317</v>
          </cell>
          <cell r="AX70">
            <v>2812.71</v>
          </cell>
          <cell r="AY70">
            <v>2909.9685922692502</v>
          </cell>
          <cell r="AZ70">
            <v>2803.7055034526134</v>
          </cell>
        </row>
        <row r="71">
          <cell r="A71" t="str">
            <v>P BG19/31</v>
          </cell>
          <cell r="AS71">
            <v>7547.1691973999996</v>
          </cell>
          <cell r="AT71">
            <v>3794.490857616152</v>
          </cell>
          <cell r="AU71">
            <v>3532.8540889342112</v>
          </cell>
          <cell r="AV71">
            <v>3929.2607404569594</v>
          </cell>
          <cell r="AW71">
            <v>4333.30287142836</v>
          </cell>
          <cell r="AX71">
            <v>5231.2419103652901</v>
          </cell>
          <cell r="AY71">
            <v>5400.25503473955</v>
          </cell>
          <cell r="AZ71">
            <v>5203.0543563839392</v>
          </cell>
        </row>
        <row r="72">
          <cell r="A72" t="str">
            <v>P EL/ARP-61</v>
          </cell>
          <cell r="AS72">
            <v>63.718092299999995</v>
          </cell>
          <cell r="AT72">
            <v>22.873817633596552</v>
          </cell>
          <cell r="AU72">
            <v>20.563081344473687</v>
          </cell>
          <cell r="AV72">
            <v>22.2475129344</v>
          </cell>
          <cell r="AW72">
            <v>25.140585514024117</v>
          </cell>
          <cell r="AX72">
            <v>30.288112103699653</v>
          </cell>
          <cell r="AY72">
            <v>31.290343974221432</v>
          </cell>
          <cell r="AZ72">
            <v>30.147717002346489</v>
          </cell>
        </row>
        <row r="73">
          <cell r="A73" t="str">
            <v>P EL/ARP-68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A74" t="str">
            <v>P EL/USD-74</v>
          </cell>
          <cell r="AS74">
            <v>13.7134725</v>
          </cell>
          <cell r="AT74">
            <v>6.938733357982759</v>
          </cell>
          <cell r="AU74">
            <v>6.4196817576315794</v>
          </cell>
          <cell r="AV74">
            <v>7.1409672979199996</v>
          </cell>
          <cell r="AW74">
            <v>8.0695806184117647</v>
          </cell>
          <cell r="AX74">
            <v>9.7218246500694434</v>
          </cell>
          <cell r="AY74">
            <v>10.043519263142858</v>
          </cell>
          <cell r="AZ74">
            <v>9.6767608787650108</v>
          </cell>
        </row>
        <row r="75">
          <cell r="A75" t="str">
            <v>P EL/USD-79</v>
          </cell>
          <cell r="AS75">
            <v>58.441785000000003</v>
          </cell>
          <cell r="AT75">
            <v>29.570334069620692</v>
          </cell>
          <cell r="AU75">
            <v>27.358327947631579</v>
          </cell>
          <cell r="AV75">
            <v>30.432182244479996</v>
          </cell>
          <cell r="AW75">
            <v>34.389591411989414</v>
          </cell>
          <cell r="AX75">
            <v>41.43084867555833</v>
          </cell>
          <cell r="AY75">
            <v>42.801793052125703</v>
          </cell>
          <cell r="AZ75">
            <v>41.238803421003077</v>
          </cell>
        </row>
        <row r="76">
          <cell r="A76" t="str">
            <v>P EL/USD-91 (FRN)</v>
          </cell>
        </row>
        <row r="77">
          <cell r="A77" t="str">
            <v>PRESTAMOS GARANTIZADOS NACION</v>
          </cell>
          <cell r="AR77">
            <v>0</v>
          </cell>
          <cell r="AS77">
            <v>14104.01541073</v>
          </cell>
          <cell r="AT77">
            <v>14090.301312329999</v>
          </cell>
          <cell r="AU77">
            <v>20033.588941934631</v>
          </cell>
          <cell r="AV77">
            <v>20018.663548934634</v>
          </cell>
          <cell r="AW77">
            <v>19899.46</v>
          </cell>
          <cell r="AX77">
            <v>19509.277184321039</v>
          </cell>
          <cell r="AY77">
            <v>0</v>
          </cell>
          <cell r="AZ77">
            <v>0</v>
          </cell>
        </row>
        <row r="79">
          <cell r="A79" t="str">
            <v>Préstamos Garantizados a Tasa Fija</v>
          </cell>
          <cell r="AR79">
            <v>0</v>
          </cell>
          <cell r="AS79">
            <v>14053.28908473</v>
          </cell>
          <cell r="AT79">
            <v>14039.574986329999</v>
          </cell>
          <cell r="AU79">
            <v>19960.046442999992</v>
          </cell>
          <cell r="AV79">
            <v>19945.121049999994</v>
          </cell>
          <cell r="AW79">
            <v>19816.68</v>
          </cell>
          <cell r="AX79">
            <v>19435.734685385298</v>
          </cell>
        </row>
        <row r="80">
          <cell r="A80" t="str">
            <v>Préstamos Garantizados a Tasa Variable</v>
          </cell>
          <cell r="AR80">
            <v>0</v>
          </cell>
          <cell r="AS80">
            <v>50.726326</v>
          </cell>
          <cell r="AT80">
            <v>50.726326</v>
          </cell>
          <cell r="AU80">
            <v>73.542498934640008</v>
          </cell>
          <cell r="AV80">
            <v>73.542498934640008</v>
          </cell>
          <cell r="AW80">
            <v>82.78</v>
          </cell>
          <cell r="AX80">
            <v>73.542498935740014</v>
          </cell>
        </row>
        <row r="82">
          <cell r="A82" t="str">
            <v xml:space="preserve">TITULOS  GOBIERNOS LOCALES </v>
          </cell>
        </row>
        <row r="83">
          <cell r="A83" t="str">
            <v>x</v>
          </cell>
        </row>
        <row r="84">
          <cell r="A84" t="str">
            <v>BPRV</v>
          </cell>
          <cell r="C84" t="str">
            <v>BONOS PROVINCIALES Y MUNICIPALES</v>
          </cell>
          <cell r="T84">
            <v>23.83</v>
          </cell>
          <cell r="U84">
            <v>23.83</v>
          </cell>
          <cell r="V84">
            <v>23.83</v>
          </cell>
          <cell r="W84">
            <v>54.72</v>
          </cell>
          <cell r="X84">
            <v>58.109166666666667</v>
          </cell>
          <cell r="Y84">
            <v>56.806666666666658</v>
          </cell>
          <cell r="Z84">
            <v>90.26</v>
          </cell>
          <cell r="AA84">
            <v>84.808333333333337</v>
          </cell>
          <cell r="AB84">
            <v>84.597773809523815</v>
          </cell>
          <cell r="AC84">
            <v>85.950214285714281</v>
          </cell>
          <cell r="AD84">
            <v>89.659553571428575</v>
          </cell>
          <cell r="AE84">
            <v>76.855333333333334</v>
          </cell>
          <cell r="AF84">
            <v>76.88817499999999</v>
          </cell>
          <cell r="AG84">
            <v>153.04475476190478</v>
          </cell>
          <cell r="AH84">
            <v>259.68244166666665</v>
          </cell>
          <cell r="AI84">
            <v>259.2058428571429</v>
          </cell>
          <cell r="AJ84">
            <v>301.18485122193601</v>
          </cell>
          <cell r="AK84">
            <v>515.38079685573848</v>
          </cell>
          <cell r="AL84">
            <v>561.02758677025759</v>
          </cell>
          <cell r="AM84">
            <v>802.51744070741472</v>
          </cell>
          <cell r="AN84">
            <v>825.51931213642445</v>
          </cell>
          <cell r="AO84">
            <v>792.37860580210588</v>
          </cell>
          <cell r="AP84">
            <v>800.11608370955105</v>
          </cell>
          <cell r="AQ84">
            <v>810.9946435543643</v>
          </cell>
          <cell r="AR84">
            <v>810.9946435543643</v>
          </cell>
          <cell r="AS84">
            <v>835.31673860220019</v>
          </cell>
          <cell r="AT84">
            <v>830.47793264981919</v>
          </cell>
          <cell r="AU84">
            <v>824.69057980055504</v>
          </cell>
          <cell r="AV84">
            <v>819.97055344817409</v>
          </cell>
          <cell r="AW84">
            <v>780.84117884935836</v>
          </cell>
          <cell r="AX84">
            <v>792.01019196364405</v>
          </cell>
          <cell r="AY84">
            <v>775.55930115194485</v>
          </cell>
          <cell r="AZ84">
            <v>775.55930115194485</v>
          </cell>
          <cell r="BA84">
            <v>528.73486344349578</v>
          </cell>
        </row>
        <row r="85">
          <cell r="A85" t="str">
            <v>GPTdF04-Albatros</v>
          </cell>
          <cell r="B85" t="str">
            <v>ABAX1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9.0269999999999992</v>
          </cell>
          <cell r="AC85">
            <v>9.0269999999999992</v>
          </cell>
          <cell r="AD85">
            <v>12.614000000000001</v>
          </cell>
          <cell r="AE85">
            <v>14.414</v>
          </cell>
          <cell r="AF85">
            <v>14.966299999999999</v>
          </cell>
          <cell r="AG85">
            <v>14.687099999999999</v>
          </cell>
          <cell r="AH85">
            <v>13.871149999999998</v>
          </cell>
          <cell r="AI85">
            <v>13.055199999999999</v>
          </cell>
          <cell r="AJ85">
            <v>12.239249999999998</v>
          </cell>
          <cell r="AK85">
            <v>11.419099999999998</v>
          </cell>
          <cell r="AL85">
            <v>10.603449999999997</v>
          </cell>
          <cell r="AM85">
            <v>9.9564000000000004</v>
          </cell>
          <cell r="AN85">
            <v>9.1360500000000009</v>
          </cell>
          <cell r="AO85">
            <v>8.3179999999999996</v>
          </cell>
          <cell r="AP85">
            <v>7.4861999999999993</v>
          </cell>
          <cell r="AQ85">
            <v>6.6543999999999981</v>
          </cell>
          <cell r="AR85">
            <v>6.6543999999999981</v>
          </cell>
          <cell r="AS85">
            <v>5.8225999999999996</v>
          </cell>
          <cell r="AT85">
            <v>4.9907999999999983</v>
          </cell>
          <cell r="AU85">
            <v>4.1589999999999998</v>
          </cell>
          <cell r="AV85">
            <v>3.327199999999999</v>
          </cell>
          <cell r="AW85">
            <v>2.4953999999999983</v>
          </cell>
          <cell r="AX85">
            <v>1.6635999999999995</v>
          </cell>
          <cell r="AY85">
            <v>0.83179999999999887</v>
          </cell>
          <cell r="AZ85">
            <v>0.83179999999999887</v>
          </cell>
        </row>
        <row r="86">
          <cell r="A86" t="str">
            <v>GPM02</v>
          </cell>
          <cell r="B86" t="str">
            <v>BACX1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7.43</v>
          </cell>
          <cell r="AB86">
            <v>7.18</v>
          </cell>
          <cell r="AC86">
            <v>6.68</v>
          </cell>
          <cell r="AD86">
            <v>6.68</v>
          </cell>
          <cell r="AE86">
            <v>6.68</v>
          </cell>
          <cell r="AF86">
            <v>6.73</v>
          </cell>
          <cell r="AG86">
            <v>7.8049999999999997</v>
          </cell>
          <cell r="AH86">
            <v>7.8049999999999997</v>
          </cell>
          <cell r="AI86">
            <v>7.8049999999999997</v>
          </cell>
          <cell r="AJ86">
            <v>7.8049999999999997</v>
          </cell>
          <cell r="AK86">
            <v>9.2050000000000001</v>
          </cell>
          <cell r="AL86">
            <v>11.055</v>
          </cell>
          <cell r="AM86">
            <v>8.1199999999999992</v>
          </cell>
          <cell r="AN86">
            <v>8.1199999999999992</v>
          </cell>
          <cell r="AO86">
            <v>9.1199999999999992</v>
          </cell>
          <cell r="AP86">
            <v>9.1199999999999992</v>
          </cell>
          <cell r="AQ86">
            <v>9.1199999999999992</v>
          </cell>
          <cell r="AR86">
            <v>9.1199999999999992</v>
          </cell>
          <cell r="AS86">
            <v>9.6199999999999992</v>
          </cell>
          <cell r="AT86">
            <v>9.6199999999999992</v>
          </cell>
          <cell r="AU86">
            <v>9.6199999999999992</v>
          </cell>
          <cell r="AV86">
            <v>9.6199999999999992</v>
          </cell>
          <cell r="AW86">
            <v>9.6199999999999992</v>
          </cell>
          <cell r="AX86">
            <v>9.6199999999999992</v>
          </cell>
          <cell r="AY86">
            <v>9.5739999999999998</v>
          </cell>
          <cell r="AZ86">
            <v>9.5739999999999998</v>
          </cell>
        </row>
        <row r="87">
          <cell r="A87" t="str">
            <v>BGBX1</v>
          </cell>
          <cell r="B87" t="str">
            <v>BGBX1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25.315246465418419</v>
          </cell>
          <cell r="AL87">
            <v>21.393000000000001</v>
          </cell>
          <cell r="AM87">
            <v>19.831499999999998</v>
          </cell>
          <cell r="AN87">
            <v>21.08925</v>
          </cell>
          <cell r="AO87">
            <v>15.515559896666668</v>
          </cell>
          <cell r="AP87">
            <v>14.878499999999999</v>
          </cell>
          <cell r="AQ87">
            <v>16.046213131456796</v>
          </cell>
          <cell r="AR87">
            <v>16.046213131456796</v>
          </cell>
          <cell r="AS87">
            <v>15.48381436968155</v>
          </cell>
          <cell r="AT87">
            <v>15.48381436968155</v>
          </cell>
          <cell r="AU87">
            <v>17.861799999999999</v>
          </cell>
          <cell r="AV87">
            <v>17.916514999999997</v>
          </cell>
          <cell r="AW87">
            <v>16.94753</v>
          </cell>
          <cell r="AX87">
            <v>16.94753</v>
          </cell>
          <cell r="AY87">
            <v>15.336084999999999</v>
          </cell>
          <cell r="AZ87">
            <v>15.336084999999999</v>
          </cell>
        </row>
        <row r="88">
          <cell r="A88" t="str">
            <v>BAPF1</v>
          </cell>
          <cell r="B88" t="str">
            <v>BAPF1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34.89</v>
          </cell>
          <cell r="AA88">
            <v>35.43</v>
          </cell>
          <cell r="AB88">
            <v>30.44</v>
          </cell>
          <cell r="AC88">
            <v>28.29</v>
          </cell>
          <cell r="AD88">
            <v>28.29</v>
          </cell>
          <cell r="AE88">
            <v>28.29</v>
          </cell>
          <cell r="AF88">
            <v>30.29</v>
          </cell>
          <cell r="AG88">
            <v>32.01</v>
          </cell>
          <cell r="AH88">
            <v>33.46</v>
          </cell>
          <cell r="AI88">
            <v>37.46</v>
          </cell>
          <cell r="AJ88">
            <v>44.182000000000002</v>
          </cell>
          <cell r="AK88">
            <v>60.314999999999998</v>
          </cell>
          <cell r="AL88">
            <v>80.965000000000003</v>
          </cell>
          <cell r="AM88">
            <v>87.8</v>
          </cell>
          <cell r="AN88">
            <v>97.644999999999996</v>
          </cell>
          <cell r="AO88">
            <v>105.057</v>
          </cell>
          <cell r="AP88">
            <v>111.072</v>
          </cell>
          <cell r="AQ88">
            <v>116.82</v>
          </cell>
          <cell r="AR88">
            <v>116.82</v>
          </cell>
          <cell r="AS88">
            <v>118.898</v>
          </cell>
          <cell r="AT88">
            <v>118.898</v>
          </cell>
          <cell r="AU88">
            <v>118.898</v>
          </cell>
          <cell r="AV88">
            <v>118.898</v>
          </cell>
          <cell r="AW88">
            <v>118.898</v>
          </cell>
          <cell r="AX88">
            <v>118.898</v>
          </cell>
          <cell r="AY88">
            <v>117.398</v>
          </cell>
          <cell r="AZ88">
            <v>117.398</v>
          </cell>
        </row>
        <row r="89">
          <cell r="A89" t="str">
            <v>BAPF4</v>
          </cell>
          <cell r="B89" t="str">
            <v>BAPF4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5</v>
          </cell>
          <cell r="AD89">
            <v>3</v>
          </cell>
          <cell r="AE89">
            <v>3</v>
          </cell>
          <cell r="AF89">
            <v>3</v>
          </cell>
          <cell r="AG89">
            <v>3</v>
          </cell>
          <cell r="AH89">
            <v>3</v>
          </cell>
          <cell r="AI89">
            <v>4</v>
          </cell>
          <cell r="AJ89">
            <v>4.6529999999999996</v>
          </cell>
          <cell r="AK89">
            <v>4.1529999999999996</v>
          </cell>
          <cell r="AL89">
            <v>3.653</v>
          </cell>
          <cell r="AM89">
            <v>3.653</v>
          </cell>
          <cell r="AN89">
            <v>3.653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A90" t="str">
            <v>BAPX5</v>
          </cell>
          <cell r="B90" t="str">
            <v>BAPX5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17.218149</v>
          </cell>
          <cell r="AN90">
            <v>17.3728555</v>
          </cell>
          <cell r="AO90">
            <v>16.433194439126666</v>
          </cell>
          <cell r="AP90">
            <v>1.177527</v>
          </cell>
          <cell r="AQ90">
            <v>17.912158487029057</v>
          </cell>
          <cell r="AR90">
            <v>17.912158487029057</v>
          </cell>
          <cell r="AS90">
            <v>18.129660496534786</v>
          </cell>
          <cell r="AT90">
            <v>18.129660496534786</v>
          </cell>
          <cell r="AU90">
            <v>20.913992</v>
          </cell>
          <cell r="AV90">
            <v>20.978056599999999</v>
          </cell>
          <cell r="AW90">
            <v>0.12962700000000002</v>
          </cell>
          <cell r="AX90">
            <v>18.979654400000001</v>
          </cell>
          <cell r="AY90">
            <v>17.9566874</v>
          </cell>
          <cell r="AZ90">
            <v>17.9566874</v>
          </cell>
        </row>
        <row r="91">
          <cell r="A91" t="str">
            <v>BPB2D</v>
          </cell>
          <cell r="B91" t="str">
            <v>BPB2D</v>
          </cell>
          <cell r="T91">
            <v>15</v>
          </cell>
          <cell r="U91">
            <v>15</v>
          </cell>
          <cell r="V91">
            <v>15</v>
          </cell>
          <cell r="W91">
            <v>15</v>
          </cell>
          <cell r="X91">
            <v>14.98</v>
          </cell>
          <cell r="Y91">
            <v>14.98</v>
          </cell>
          <cell r="Z91">
            <v>14.98</v>
          </cell>
          <cell r="AA91">
            <v>14.98</v>
          </cell>
          <cell r="AB91">
            <v>14.98</v>
          </cell>
          <cell r="AC91">
            <v>14.98</v>
          </cell>
          <cell r="AD91">
            <v>14.98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A92" t="str">
            <v>BPB3C</v>
          </cell>
          <cell r="B92" t="str">
            <v>BPB3C</v>
          </cell>
          <cell r="T92">
            <v>5</v>
          </cell>
          <cell r="U92">
            <v>5</v>
          </cell>
          <cell r="V92">
            <v>5</v>
          </cell>
          <cell r="W92">
            <v>5</v>
          </cell>
          <cell r="X92">
            <v>8</v>
          </cell>
          <cell r="Y92">
            <v>8</v>
          </cell>
          <cell r="Z92">
            <v>8</v>
          </cell>
          <cell r="AA92">
            <v>3.25</v>
          </cell>
          <cell r="AB92">
            <v>2.0499999999999998</v>
          </cell>
          <cell r="AC92">
            <v>2.0499999999999998</v>
          </cell>
          <cell r="AD92">
            <v>2.0499999999999998</v>
          </cell>
          <cell r="AE92">
            <v>2.0499999999999998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A93" t="str">
            <v>BPBA1</v>
          </cell>
          <cell r="B93" t="str">
            <v>BPBA1</v>
          </cell>
          <cell r="T93">
            <v>3.83</v>
          </cell>
          <cell r="U93">
            <v>3.83</v>
          </cell>
          <cell r="V93">
            <v>3.83</v>
          </cell>
          <cell r="W93">
            <v>3.83</v>
          </cell>
          <cell r="X93">
            <v>2.2200000000000002</v>
          </cell>
          <cell r="Y93">
            <v>2.2200000000000002</v>
          </cell>
          <cell r="Z93">
            <v>2.2200000000000002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A94" t="str">
            <v>GPBX7</v>
          </cell>
          <cell r="B94" t="str">
            <v>GPBX7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172.35</v>
          </cell>
          <cell r="AL94">
            <v>209.35</v>
          </cell>
          <cell r="AM94">
            <v>204.58</v>
          </cell>
          <cell r="AN94">
            <v>216.41800000000001</v>
          </cell>
          <cell r="AO94">
            <v>222.08099999999999</v>
          </cell>
          <cell r="AP94">
            <v>226.46100000000001</v>
          </cell>
          <cell r="AQ94">
            <v>230.71100000000001</v>
          </cell>
          <cell r="AR94">
            <v>230.71100000000001</v>
          </cell>
          <cell r="AS94">
            <v>255.63704993000002</v>
          </cell>
          <cell r="AT94">
            <v>255.63704993000002</v>
          </cell>
          <cell r="AU94">
            <v>255.63704993000002</v>
          </cell>
          <cell r="AV94">
            <v>255.63704993000002</v>
          </cell>
          <cell r="AW94">
            <v>253.15874100000002</v>
          </cell>
          <cell r="AX94">
            <v>253.15874100000002</v>
          </cell>
          <cell r="AY94">
            <v>252.558741</v>
          </cell>
          <cell r="AZ94">
            <v>252.558741</v>
          </cell>
        </row>
        <row r="95">
          <cell r="A95" t="str">
            <v>GPM07-Aconcagua</v>
          </cell>
          <cell r="B95" t="str">
            <v>MRPX1</v>
          </cell>
          <cell r="T95">
            <v>0</v>
          </cell>
          <cell r="U95">
            <v>0</v>
          </cell>
          <cell r="V95">
            <v>0</v>
          </cell>
          <cell r="W95">
            <v>30.89</v>
          </cell>
          <cell r="X95">
            <v>32.909166666666671</v>
          </cell>
          <cell r="Y95">
            <v>31.606666666666662</v>
          </cell>
          <cell r="Z95">
            <v>30.17</v>
          </cell>
          <cell r="AA95">
            <v>15.033333333333333</v>
          </cell>
          <cell r="AB95">
            <v>14.281666666666668</v>
          </cell>
          <cell r="AC95">
            <v>13.53</v>
          </cell>
          <cell r="AD95">
            <v>13.130375000000001</v>
          </cell>
          <cell r="AE95">
            <v>13.691333333333334</v>
          </cell>
          <cell r="AF95">
            <v>13.535625</v>
          </cell>
          <cell r="AG95">
            <v>12.516583333333335</v>
          </cell>
          <cell r="AH95">
            <v>11.541291666666668</v>
          </cell>
          <cell r="AI95">
            <v>10.653499999999999</v>
          </cell>
          <cell r="AJ95">
            <v>9.7657083333333343</v>
          </cell>
          <cell r="AK95">
            <v>8.8779166666666676</v>
          </cell>
          <cell r="AL95">
            <v>7.990124999999999</v>
          </cell>
          <cell r="AM95">
            <v>7.1023333333333341</v>
          </cell>
          <cell r="AN95">
            <v>6.2145416666666682</v>
          </cell>
          <cell r="AO95">
            <v>5.3267499999999997</v>
          </cell>
          <cell r="AP95">
            <v>4.4389583333333338</v>
          </cell>
          <cell r="AQ95">
            <v>3.5511666666666679</v>
          </cell>
          <cell r="AR95">
            <v>3.5511666666666679</v>
          </cell>
          <cell r="AS95">
            <v>2.6633749999999998</v>
          </cell>
          <cell r="AT95">
            <v>1.775583333333334</v>
          </cell>
          <cell r="AU95">
            <v>0.8877916666666682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MBB1</v>
          </cell>
          <cell r="B96" t="str">
            <v>MBB1</v>
          </cell>
          <cell r="AO96">
            <v>3.53</v>
          </cell>
          <cell r="AP96">
            <v>3.55</v>
          </cell>
          <cell r="AQ96">
            <v>3.55</v>
          </cell>
          <cell r="AR96">
            <v>3.55</v>
          </cell>
          <cell r="AS96">
            <v>3.53</v>
          </cell>
          <cell r="AT96">
            <v>3.53</v>
          </cell>
          <cell r="AU96">
            <v>3.53</v>
          </cell>
          <cell r="AV96">
            <v>3.53</v>
          </cell>
          <cell r="AW96">
            <v>3.53</v>
          </cell>
          <cell r="AX96">
            <v>0</v>
          </cell>
          <cell r="AY96">
            <v>0</v>
          </cell>
          <cell r="AZ96">
            <v>0</v>
          </cell>
        </row>
        <row r="97">
          <cell r="A97" t="str">
            <v>PBAS2</v>
          </cell>
          <cell r="B97" t="str">
            <v>PBAS2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68.62</v>
          </cell>
          <cell r="AH97">
            <v>72.77</v>
          </cell>
          <cell r="AI97">
            <v>65.77</v>
          </cell>
          <cell r="AJ97">
            <v>65.77</v>
          </cell>
          <cell r="AK97">
            <v>61.33</v>
          </cell>
          <cell r="AL97">
            <v>61.07</v>
          </cell>
          <cell r="AM97">
            <v>52.31</v>
          </cell>
          <cell r="AN97">
            <v>60.927999999999997</v>
          </cell>
          <cell r="AO97">
            <v>53.527999999999999</v>
          </cell>
          <cell r="AP97">
            <v>50.552999999999997</v>
          </cell>
          <cell r="AQ97">
            <v>53.783000000000001</v>
          </cell>
          <cell r="AR97">
            <v>53.783000000000001</v>
          </cell>
          <cell r="AS97">
            <v>55.069682799999995</v>
          </cell>
          <cell r="AT97">
            <v>55.069682799999995</v>
          </cell>
          <cell r="AU97">
            <v>55.069682799999995</v>
          </cell>
          <cell r="AV97">
            <v>55.069682799999995</v>
          </cell>
          <cell r="AW97">
            <v>54.324744000000003</v>
          </cell>
          <cell r="AX97">
            <v>54.324744000000003</v>
          </cell>
          <cell r="AY97">
            <v>54.324744000000003</v>
          </cell>
          <cell r="AZ97">
            <v>54.324744000000003</v>
          </cell>
        </row>
        <row r="98">
          <cell r="A98" t="str">
            <v>PBAS3</v>
          </cell>
          <cell r="B98" t="str">
            <v>PBAS3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20.616107174316941</v>
          </cell>
          <cell r="AK98">
            <v>20.217962295081968</v>
          </cell>
          <cell r="AL98">
            <v>12.709882913114754</v>
          </cell>
          <cell r="AM98">
            <v>0.49004793715846995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A99" t="str">
            <v>PBAS9</v>
          </cell>
          <cell r="B99" t="str">
            <v>PBAS9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1.522486</v>
          </cell>
          <cell r="AM99">
            <v>23.544736608351648</v>
          </cell>
          <cell r="AN99">
            <v>22.734794902271066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A100" t="str">
            <v>PX13D</v>
          </cell>
          <cell r="B100" t="str">
            <v>PX13D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19.358000000000001</v>
          </cell>
          <cell r="AN100">
            <v>18.257999999999999</v>
          </cell>
          <cell r="AO100">
            <v>16.757999999999999</v>
          </cell>
          <cell r="AP100">
            <v>17.257999999999999</v>
          </cell>
          <cell r="AQ100">
            <v>17.018000000000001</v>
          </cell>
          <cell r="AR100">
            <v>17.018000000000001</v>
          </cell>
          <cell r="AS100">
            <v>17.866399999999999</v>
          </cell>
          <cell r="AT100">
            <v>17.866399999999999</v>
          </cell>
          <cell r="AU100">
            <v>17.866399999999999</v>
          </cell>
          <cell r="AV100">
            <v>17.866399999999999</v>
          </cell>
          <cell r="AW100">
            <v>17.609087000000002</v>
          </cell>
          <cell r="AX100">
            <v>17.609087000000002</v>
          </cell>
          <cell r="AY100">
            <v>17.609087000000002</v>
          </cell>
          <cell r="AZ100">
            <v>17.609087000000002</v>
          </cell>
        </row>
        <row r="101">
          <cell r="A101" t="str">
            <v>PX14D</v>
          </cell>
          <cell r="B101" t="str">
            <v>PX14D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133.46</v>
          </cell>
          <cell r="AN101">
            <v>133.26</v>
          </cell>
          <cell r="AO101">
            <v>122.16</v>
          </cell>
          <cell r="AP101">
            <v>128.97999999999999</v>
          </cell>
          <cell r="AQ101">
            <v>131.24600000000001</v>
          </cell>
          <cell r="AR101">
            <v>131.24600000000001</v>
          </cell>
          <cell r="AS101">
            <v>135.27529612000001</v>
          </cell>
          <cell r="AT101">
            <v>135.27529612000001</v>
          </cell>
          <cell r="AU101">
            <v>135.27529612000001</v>
          </cell>
          <cell r="AV101">
            <v>135.27529612000001</v>
          </cell>
          <cell r="AW101">
            <v>133.051783</v>
          </cell>
          <cell r="AX101">
            <v>132.85178300000001</v>
          </cell>
          <cell r="AY101">
            <v>132.25178299999999</v>
          </cell>
          <cell r="AZ101">
            <v>132.25178299999999</v>
          </cell>
        </row>
        <row r="102">
          <cell r="A102" t="str">
            <v>PX16P</v>
          </cell>
          <cell r="B102" t="str">
            <v>PX16P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74.537702400000001</v>
          </cell>
          <cell r="AN102">
            <v>77.702720223561641</v>
          </cell>
          <cell r="AO102">
            <v>80.647323050958903</v>
          </cell>
          <cell r="AP102">
            <v>85.31130024986301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A103" t="str">
            <v>PX21</v>
          </cell>
          <cell r="B103" t="str">
            <v>PX21</v>
          </cell>
          <cell r="AN103">
            <v>0</v>
          </cell>
          <cell r="AO103">
            <v>4</v>
          </cell>
          <cell r="AP103">
            <v>18.21</v>
          </cell>
          <cell r="AQ103">
            <v>22.975000000000001</v>
          </cell>
          <cell r="AR103">
            <v>22.975000000000001</v>
          </cell>
          <cell r="AS103">
            <v>22.104406000000001</v>
          </cell>
          <cell r="AT103">
            <v>22.104406000000001</v>
          </cell>
          <cell r="AU103">
            <v>22.104406000000001</v>
          </cell>
          <cell r="AV103">
            <v>22.104406000000001</v>
          </cell>
          <cell r="AW103">
            <v>22.179812999999999</v>
          </cell>
          <cell r="AX103">
            <v>22.179812999999999</v>
          </cell>
          <cell r="AY103">
            <v>22.179812999999999</v>
          </cell>
          <cell r="AZ103">
            <v>22.179812999999999</v>
          </cell>
        </row>
        <row r="104">
          <cell r="A104" t="str">
            <v>PX22D</v>
          </cell>
          <cell r="B104" t="str">
            <v>PX22D</v>
          </cell>
          <cell r="AQ104">
            <v>63.055</v>
          </cell>
          <cell r="AR104">
            <v>63.055</v>
          </cell>
          <cell r="AS104">
            <v>64.794162999999998</v>
          </cell>
          <cell r="AT104">
            <v>64.794162999999998</v>
          </cell>
          <cell r="AU104">
            <v>64.794162999999998</v>
          </cell>
          <cell r="AV104">
            <v>64.794162999999998</v>
          </cell>
          <cell r="AW104">
            <v>63.657798</v>
          </cell>
          <cell r="AX104">
            <v>63.657798</v>
          </cell>
          <cell r="AY104">
            <v>63.657798</v>
          </cell>
          <cell r="AZ104">
            <v>63.657798</v>
          </cell>
        </row>
        <row r="105">
          <cell r="A105" t="str">
            <v>TSEX5</v>
          </cell>
          <cell r="B105" t="str">
            <v>TSEX5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72.94</v>
          </cell>
          <cell r="AI105">
            <v>73.48</v>
          </cell>
          <cell r="AJ105">
            <v>90.356999999999999</v>
          </cell>
          <cell r="AK105">
            <v>91.507000000000005</v>
          </cell>
          <cell r="AL105">
            <v>92.007000000000005</v>
          </cell>
          <cell r="AM105">
            <v>91.986999999999995</v>
          </cell>
          <cell r="AN105">
            <v>87.112278415353643</v>
          </cell>
          <cell r="AO105">
            <v>87.112278415353643</v>
          </cell>
          <cell r="AP105">
            <v>81.861419554925973</v>
          </cell>
          <cell r="AQ105">
            <v>81.861419554925973</v>
          </cell>
          <cell r="AR105">
            <v>81.861419554925973</v>
          </cell>
          <cell r="AS105">
            <v>76.110933743126651</v>
          </cell>
          <cell r="AT105">
            <v>76.110933743126651</v>
          </cell>
          <cell r="AU105">
            <v>70.00006971245962</v>
          </cell>
          <cell r="AV105">
            <v>70.00006971245962</v>
          </cell>
          <cell r="AW105">
            <v>63.404155849358403</v>
          </cell>
          <cell r="AX105">
            <v>63.404155849358403</v>
          </cell>
          <cell r="AY105">
            <v>56.284691323373536</v>
          </cell>
          <cell r="AZ105">
            <v>56.284691323373536</v>
          </cell>
        </row>
        <row r="106">
          <cell r="A106" t="str">
            <v>TTUX2</v>
          </cell>
          <cell r="B106" t="str">
            <v>TTUX2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8.6850000000000005</v>
          </cell>
          <cell r="AB106">
            <v>6.6391071428571431</v>
          </cell>
          <cell r="AC106">
            <v>6.3932142857142855</v>
          </cell>
          <cell r="AD106">
            <v>8.9151785714285712</v>
          </cell>
          <cell r="AE106">
            <v>8.73</v>
          </cell>
          <cell r="AF106">
            <v>8.3662500000000009</v>
          </cell>
          <cell r="AG106">
            <v>14.40607142857143</v>
          </cell>
          <cell r="AH106">
            <v>44.295000000000002</v>
          </cell>
          <cell r="AI106">
            <v>46.982142857142861</v>
          </cell>
          <cell r="AJ106">
            <v>45.796785714285711</v>
          </cell>
          <cell r="AK106">
            <v>50.690571428571438</v>
          </cell>
          <cell r="AL106">
            <v>48.708642857142863</v>
          </cell>
          <cell r="AM106">
            <v>48.568571428571431</v>
          </cell>
          <cell r="AN106">
            <v>45.874821428571437</v>
          </cell>
          <cell r="AO106">
            <v>42.791499999999999</v>
          </cell>
          <cell r="AP106">
            <v>39.758178571428573</v>
          </cell>
          <cell r="AQ106">
            <v>36.691285714285719</v>
          </cell>
          <cell r="AR106">
            <v>36.691285714285719</v>
          </cell>
          <cell r="AS106">
            <v>34.311357142857148</v>
          </cell>
          <cell r="AT106">
            <v>31.192142857142862</v>
          </cell>
          <cell r="AU106">
            <v>28.072928571428577</v>
          </cell>
          <cell r="AV106">
            <v>24.953714285714291</v>
          </cell>
          <cell r="AW106">
            <v>21.834499999999998</v>
          </cell>
          <cell r="AX106">
            <v>18.715285714285713</v>
          </cell>
          <cell r="AY106">
            <v>15.596071428571431</v>
          </cell>
          <cell r="AZ106">
            <v>15.596071428571431</v>
          </cell>
        </row>
        <row r="108">
          <cell r="A108" t="str">
            <v>PRÉSTAMOS GARANTIZADOS</v>
          </cell>
          <cell r="AS108">
            <v>550.74699784999996</v>
          </cell>
          <cell r="AT108">
            <v>278.66658614662725</v>
          </cell>
          <cell r="AU108">
            <v>252.98580432579075</v>
          </cell>
          <cell r="AV108">
            <v>201.00722209041598</v>
          </cell>
          <cell r="AW108">
            <v>74.79087859405881</v>
          </cell>
          <cell r="AX108">
            <v>90.104286889097224</v>
          </cell>
          <cell r="AY108">
            <v>93.08583250942857</v>
          </cell>
          <cell r="AZ108">
            <v>93.08583250942857</v>
          </cell>
        </row>
        <row r="110">
          <cell r="A110" t="str">
            <v>P GPBX7</v>
          </cell>
          <cell r="AS110">
            <v>255.63704993000002</v>
          </cell>
          <cell r="AT110">
            <v>129.34705822216768</v>
          </cell>
          <cell r="AU110">
            <v>117.68049774803922</v>
          </cell>
          <cell r="AV110">
            <v>93.501807382396791</v>
          </cell>
          <cell r="AW110">
            <v>31.396361566852942</v>
          </cell>
          <cell r="AX110">
            <v>37.824756481979165</v>
          </cell>
          <cell r="AY110">
            <v>39.076375477285708</v>
          </cell>
          <cell r="AZ110">
            <v>39.076375477285708</v>
          </cell>
        </row>
        <row r="111">
          <cell r="A111" t="str">
            <v>P PBAS2</v>
          </cell>
          <cell r="AS111">
            <v>55.069682799999995</v>
          </cell>
          <cell r="AT111">
            <v>27.864120124052413</v>
          </cell>
          <cell r="AU111">
            <v>25.275909051142101</v>
          </cell>
          <cell r="AV111">
            <v>20.082708900288001</v>
          </cell>
          <cell r="AW111">
            <v>5.4007927479999998</v>
          </cell>
          <cell r="AX111">
            <v>6.5066033230555549</v>
          </cell>
          <cell r="AY111">
            <v>6.7219064491428568</v>
          </cell>
          <cell r="AZ111">
            <v>6.7219064491428568</v>
          </cell>
        </row>
        <row r="112">
          <cell r="A112" t="str">
            <v>P PX21</v>
          </cell>
          <cell r="AS112">
            <v>22.104406000000001</v>
          </cell>
          <cell r="AT112">
            <v>11.184372103462069</v>
          </cell>
          <cell r="AU112">
            <v>10.175588793631578</v>
          </cell>
          <cell r="AV112">
            <v>8.0849075385599996</v>
          </cell>
          <cell r="AW112">
            <v>8.3449247673235298</v>
          </cell>
          <cell r="AX112">
            <v>10.053545424756944</v>
          </cell>
          <cell r="AY112">
            <v>10.386216659</v>
          </cell>
          <cell r="AZ112">
            <v>10.386216659</v>
          </cell>
        </row>
        <row r="113">
          <cell r="A113" t="str">
            <v>P PX13D</v>
          </cell>
          <cell r="AS113">
            <v>17.866399999999999</v>
          </cell>
          <cell r="AT113">
            <v>9.0400287503448276</v>
          </cell>
          <cell r="AU113">
            <v>8.2246561894736825</v>
          </cell>
          <cell r="AV113">
            <v>6.5348144639999992</v>
          </cell>
          <cell r="AW113">
            <v>4.1824567532647059</v>
          </cell>
          <cell r="AX113">
            <v>5.0388134259375006</v>
          </cell>
          <cell r="AY113">
            <v>5.205547469571429</v>
          </cell>
          <cell r="AZ113">
            <v>5.205547469571429</v>
          </cell>
        </row>
        <row r="114">
          <cell r="A114" t="str">
            <v>P PX14D</v>
          </cell>
          <cell r="AS114">
            <v>135.27529612000001</v>
          </cell>
          <cell r="AT114">
            <v>68.446501037489924</v>
          </cell>
          <cell r="AU114">
            <v>61.801671139319993</v>
          </cell>
          <cell r="AV114">
            <v>49.1038707462912</v>
          </cell>
          <cell r="AW114">
            <v>16.184006426441176</v>
          </cell>
          <cell r="AX114">
            <v>19.497676527881946</v>
          </cell>
          <cell r="AY114">
            <v>20.142853511857144</v>
          </cell>
          <cell r="AZ114">
            <v>20.142853511857144</v>
          </cell>
        </row>
        <row r="115">
          <cell r="A115" t="str">
            <v>P PX22D</v>
          </cell>
          <cell r="AS115">
            <v>64.794162999999998</v>
          </cell>
          <cell r="AT115">
            <v>32.784505909110344</v>
          </cell>
          <cell r="AU115">
            <v>29.827481404184208</v>
          </cell>
          <cell r="AV115">
            <v>23.699113058879998</v>
          </cell>
          <cell r="AW115">
            <v>9.282336332176472</v>
          </cell>
          <cell r="AX115">
            <v>11.18289170548611</v>
          </cell>
          <cell r="AY115">
            <v>11.552932942571427</v>
          </cell>
          <cell r="AZ115">
            <v>11.552932942571427</v>
          </cell>
        </row>
        <row r="117">
          <cell r="A117" t="str">
            <v>PRESTAMOS GARANTIZADOS PROVINCIAS</v>
          </cell>
          <cell r="AR117">
            <v>0</v>
          </cell>
          <cell r="AS117">
            <v>550.74699784999996</v>
          </cell>
          <cell r="AT117">
            <v>550.74699784999996</v>
          </cell>
          <cell r="AU117">
            <v>550.74699784999996</v>
          </cell>
          <cell r="AV117">
            <v>550.74699784999996</v>
          </cell>
          <cell r="AW117">
            <v>180.94996599999999</v>
          </cell>
          <cell r="AX117">
            <v>180.94996599999999</v>
          </cell>
          <cell r="AY117">
            <v>0</v>
          </cell>
          <cell r="AZ117">
            <v>0</v>
          </cell>
        </row>
        <row r="119">
          <cell r="A119" t="str">
            <v>Préstamos Garantizados a Tasa Fija</v>
          </cell>
          <cell r="AR119">
            <v>0</v>
          </cell>
          <cell r="AS119">
            <v>549.56042785</v>
          </cell>
          <cell r="AT119">
            <v>549.56042785</v>
          </cell>
          <cell r="AU119">
            <v>549.56042785</v>
          </cell>
          <cell r="AV119">
            <v>549.56042785</v>
          </cell>
          <cell r="AW119">
            <v>180.94996599999999</v>
          </cell>
          <cell r="AX119">
            <v>180.94996599999999</v>
          </cell>
        </row>
        <row r="120">
          <cell r="A120" t="str">
            <v>Préstamos Garantizados a Tasa Variable</v>
          </cell>
          <cell r="AR120">
            <v>0</v>
          </cell>
          <cell r="AS120">
            <v>1.1865700000000001</v>
          </cell>
          <cell r="AT120">
            <v>1.1865700000000001</v>
          </cell>
          <cell r="AU120">
            <v>1.1865700000000001</v>
          </cell>
          <cell r="AV120">
            <v>1.1865700000000001</v>
          </cell>
          <cell r="AW120">
            <v>0</v>
          </cell>
          <cell r="AX120">
            <v>0</v>
          </cell>
        </row>
        <row r="123">
          <cell r="A123" t="str">
            <v>Para ingresar un nuevo bono insertar una fila sobre la línea</v>
          </cell>
        </row>
      </sheetData>
      <sheetData sheetId="3" refreshError="1">
        <row r="4">
          <cell r="A4" t="str">
            <v>DNCI</v>
          </cell>
          <cell r="B4" t="str">
            <v>COD SPUB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P6">
            <v>907.08</v>
          </cell>
          <cell r="Q6">
            <v>367.54200000000009</v>
          </cell>
          <cell r="R6">
            <v>280.00600000000009</v>
          </cell>
          <cell r="S6">
            <v>479.17400000000009</v>
          </cell>
          <cell r="T6">
            <v>159.3900000000001</v>
          </cell>
          <cell r="U6">
            <v>310.96800000000002</v>
          </cell>
          <cell r="V6">
            <v>896.31999999999994</v>
          </cell>
          <cell r="W6">
            <v>28.646710799999997</v>
          </cell>
          <cell r="X6">
            <v>635.18308880000006</v>
          </cell>
          <cell r="Y6">
            <v>869.92535320000013</v>
          </cell>
          <cell r="Z6">
            <v>2017.8847000000001</v>
          </cell>
          <cell r="AA6">
            <v>2180.2895599999997</v>
          </cell>
          <cell r="AB6">
            <v>1771.2895599999997</v>
          </cell>
          <cell r="AC6">
            <v>1382.8862999999999</v>
          </cell>
          <cell r="AD6">
            <v>2015.9843000000001</v>
          </cell>
          <cell r="AE6">
            <v>1299.2433599999999</v>
          </cell>
          <cell r="AF6">
            <v>1165.14536</v>
          </cell>
          <cell r="AG6">
            <v>1593.7741199999998</v>
          </cell>
          <cell r="AH6">
            <v>1899.1471200000001</v>
          </cell>
          <cell r="AI6">
            <v>1772.0404200000003</v>
          </cell>
          <cell r="AJ6">
            <v>1602.8911643199999</v>
          </cell>
          <cell r="AK6">
            <v>1586.0070000000001</v>
          </cell>
          <cell r="AL6">
            <v>1809.5631199999998</v>
          </cell>
          <cell r="AM6">
            <v>1300.3909999999998</v>
          </cell>
          <cell r="AN6">
            <v>1287.6909999999998</v>
          </cell>
          <cell r="AO6">
            <v>1403.3909999999998</v>
          </cell>
          <cell r="AP6">
            <v>2100.2588408500005</v>
          </cell>
          <cell r="AQ6">
            <v>1723.0006400000009</v>
          </cell>
          <cell r="AR6">
            <v>2009.5450492125003</v>
          </cell>
          <cell r="AS6">
            <v>470.86992105249999</v>
          </cell>
          <cell r="AT6">
            <v>1935.1167909999988</v>
          </cell>
          <cell r="AU6">
            <v>1442.3635012799996</v>
          </cell>
          <cell r="AV6">
            <v>1338.8832502800001</v>
          </cell>
          <cell r="AW6">
            <v>1169.10333528</v>
          </cell>
          <cell r="AX6">
            <v>1143.9665181883811</v>
          </cell>
          <cell r="AY6">
            <v>1095.744795188381</v>
          </cell>
          <cell r="AZ6">
            <v>934.23875122999982</v>
          </cell>
        </row>
        <row r="7">
          <cell r="A7" t="str">
            <v>X</v>
          </cell>
        </row>
        <row r="8">
          <cell r="A8" t="str">
            <v>TITULOS GOBIERNO NACIONAL</v>
          </cell>
          <cell r="P8">
            <v>597.11</v>
          </cell>
          <cell r="Q8">
            <v>229.64200000000008</v>
          </cell>
          <cell r="R8">
            <v>207.16700000000006</v>
          </cell>
          <cell r="S8">
            <v>341.3950000000001</v>
          </cell>
          <cell r="T8">
            <v>159.3900000000001</v>
          </cell>
          <cell r="U8">
            <v>252.56900000000005</v>
          </cell>
          <cell r="V8">
            <v>891.11099999999999</v>
          </cell>
          <cell r="W8">
            <v>24.984355399999998</v>
          </cell>
          <cell r="X8">
            <v>590.93104440000002</v>
          </cell>
          <cell r="Y8">
            <v>833.74317660000008</v>
          </cell>
          <cell r="Z8">
            <v>1465.9943499999999</v>
          </cell>
          <cell r="AA8">
            <v>1604.4862799999996</v>
          </cell>
          <cell r="AB8">
            <v>1287.5862799999995</v>
          </cell>
          <cell r="AC8">
            <v>868.38464999999997</v>
          </cell>
          <cell r="AD8">
            <v>1409.38265</v>
          </cell>
          <cell r="AE8">
            <v>813.96317999999997</v>
          </cell>
          <cell r="AF8">
            <v>650.42117999999994</v>
          </cell>
          <cell r="AG8">
            <v>899.72655999999984</v>
          </cell>
          <cell r="AH8">
            <v>1007.12356</v>
          </cell>
          <cell r="AI8">
            <v>1402.3117100000004</v>
          </cell>
          <cell r="AJ8">
            <v>1339.23708216</v>
          </cell>
          <cell r="AK8">
            <v>1330.816</v>
          </cell>
          <cell r="AL8">
            <v>1275.68156</v>
          </cell>
          <cell r="AM8">
            <v>1300.3909999999998</v>
          </cell>
          <cell r="AN8">
            <v>1287.6909999999998</v>
          </cell>
          <cell r="AO8">
            <v>1403.3909999999998</v>
          </cell>
          <cell r="AP8">
            <v>2100.2588408500005</v>
          </cell>
          <cell r="AQ8">
            <v>1723.0006400000009</v>
          </cell>
          <cell r="AR8">
            <v>2009.5450492125003</v>
          </cell>
          <cell r="AS8">
            <v>470.86992105249999</v>
          </cell>
          <cell r="AT8">
            <v>1935.1167909999988</v>
          </cell>
          <cell r="AU8">
            <v>1442.3635012799996</v>
          </cell>
          <cell r="AV8">
            <v>1338.8832502800001</v>
          </cell>
          <cell r="AW8">
            <v>1169.10333528</v>
          </cell>
          <cell r="AX8">
            <v>1143.9665181883811</v>
          </cell>
          <cell r="AY8">
            <v>1095.744795188381</v>
          </cell>
          <cell r="AZ8">
            <v>934.23875122999982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P10">
            <v>0</v>
          </cell>
          <cell r="Q10">
            <v>0</v>
          </cell>
          <cell r="R10">
            <v>0</v>
          </cell>
          <cell r="S10">
            <v>221.53</v>
          </cell>
          <cell r="T10">
            <v>75.75</v>
          </cell>
          <cell r="U10">
            <v>77.679000000000002</v>
          </cell>
          <cell r="V10">
            <v>768.66899999999998</v>
          </cell>
          <cell r="W10">
            <v>0.76235540000000002</v>
          </cell>
          <cell r="X10">
            <v>566.70904440000004</v>
          </cell>
          <cell r="Y10">
            <v>802.54217660000006</v>
          </cell>
          <cell r="Z10">
            <v>942.99434999999994</v>
          </cell>
          <cell r="AA10">
            <v>939.8832799999999</v>
          </cell>
          <cell r="AB10">
            <v>939.8832799999999</v>
          </cell>
          <cell r="AC10">
            <v>520.68164999999999</v>
          </cell>
          <cell r="AD10">
            <v>838.5796499999999</v>
          </cell>
          <cell r="AE10">
            <v>146.88417999999999</v>
          </cell>
          <cell r="AF10">
            <v>144.37417999999994</v>
          </cell>
          <cell r="AG10">
            <v>354.13656000000003</v>
          </cell>
          <cell r="AH10">
            <v>354.13656000000003</v>
          </cell>
          <cell r="AI10">
            <v>1234.0837099999999</v>
          </cell>
          <cell r="AJ10">
            <v>1220.11408216</v>
          </cell>
          <cell r="AK10">
            <v>1213.319</v>
          </cell>
          <cell r="AL10">
            <v>1158.2265600000001</v>
          </cell>
          <cell r="AM10">
            <v>1182.9359999999999</v>
          </cell>
          <cell r="AN10">
            <v>1170.2359999999999</v>
          </cell>
          <cell r="AO10">
            <v>1285.9359999999999</v>
          </cell>
          <cell r="AP10">
            <v>941.01366065000002</v>
          </cell>
          <cell r="AQ10">
            <v>628.16763999999989</v>
          </cell>
          <cell r="AR10">
            <v>306.34500000000003</v>
          </cell>
          <cell r="AS10">
            <v>141.52255984000001</v>
          </cell>
          <cell r="AT10">
            <v>679.83400000000006</v>
          </cell>
          <cell r="AU10">
            <v>404.25696028000004</v>
          </cell>
          <cell r="AV10">
            <v>311.14636027999995</v>
          </cell>
          <cell r="AW10">
            <v>263.49888027999998</v>
          </cell>
          <cell r="AX10">
            <v>242.59518418838078</v>
          </cell>
          <cell r="AY10">
            <v>199.13638418838082</v>
          </cell>
          <cell r="AZ10">
            <v>93.720800229999981</v>
          </cell>
          <cell r="BA10">
            <v>60.120800279999997</v>
          </cell>
        </row>
        <row r="11">
          <cell r="A11" t="str">
            <v>PAR</v>
          </cell>
          <cell r="B11" t="str">
            <v>PARD</v>
          </cell>
          <cell r="P11">
            <v>0</v>
          </cell>
          <cell r="Q11">
            <v>0</v>
          </cell>
          <cell r="R11">
            <v>0</v>
          </cell>
          <cell r="S11">
            <v>98.69</v>
          </cell>
          <cell r="T11">
            <v>75.75</v>
          </cell>
          <cell r="U11">
            <v>77.180000000000007</v>
          </cell>
          <cell r="V11">
            <v>766.36</v>
          </cell>
          <cell r="W11">
            <v>0</v>
          </cell>
          <cell r="X11">
            <v>525.35699999999997</v>
          </cell>
          <cell r="Y11">
            <v>766.36</v>
          </cell>
          <cell r="Z11">
            <v>778.70399999999995</v>
          </cell>
          <cell r="AA11">
            <v>778.70399999999995</v>
          </cell>
          <cell r="AB11">
            <v>778.70399999999995</v>
          </cell>
          <cell r="AC11">
            <v>328.70400000000001</v>
          </cell>
          <cell r="AD11">
            <v>646.60199999999998</v>
          </cell>
          <cell r="AE11">
            <v>78.703999999999994</v>
          </cell>
          <cell r="AF11">
            <v>0.70399999999995089</v>
          </cell>
          <cell r="AG11">
            <v>78.7</v>
          </cell>
          <cell r="AH11">
            <v>78.7</v>
          </cell>
          <cell r="AI11">
            <v>958.60400000000004</v>
          </cell>
          <cell r="AJ11">
            <v>958.60400000000004</v>
          </cell>
          <cell r="AK11">
            <v>958.60400000000004</v>
          </cell>
          <cell r="AL11">
            <v>624.82100000000003</v>
          </cell>
          <cell r="AM11">
            <v>644.82100000000003</v>
          </cell>
          <cell r="AN11">
            <v>760.82100000000003</v>
          </cell>
          <cell r="AO11">
            <v>760.82100000000003</v>
          </cell>
          <cell r="AP11">
            <v>764.49830150000003</v>
          </cell>
          <cell r="AQ11">
            <v>374.83299999999997</v>
          </cell>
          <cell r="AR11">
            <v>127.71600000000001</v>
          </cell>
          <cell r="AS11">
            <v>47.84</v>
          </cell>
          <cell r="AT11">
            <v>159.39699999999999</v>
          </cell>
          <cell r="AU11">
            <v>93.01</v>
          </cell>
          <cell r="AV11">
            <v>23.991</v>
          </cell>
          <cell r="AW11">
            <v>12.76</v>
          </cell>
          <cell r="AX11">
            <v>10.31</v>
          </cell>
          <cell r="AY11">
            <v>0.02</v>
          </cell>
          <cell r="AZ11">
            <v>0</v>
          </cell>
        </row>
        <row r="12">
          <cell r="A12" t="str">
            <v>DISD</v>
          </cell>
          <cell r="B12" t="str">
            <v>DISD</v>
          </cell>
          <cell r="P12">
            <v>0</v>
          </cell>
          <cell r="Q12">
            <v>0</v>
          </cell>
          <cell r="R12">
            <v>0</v>
          </cell>
          <cell r="S12">
            <v>52.84</v>
          </cell>
          <cell r="T12">
            <v>0</v>
          </cell>
          <cell r="U12">
            <v>0.499</v>
          </cell>
          <cell r="V12">
            <v>0.499</v>
          </cell>
          <cell r="W12">
            <v>0.499</v>
          </cell>
          <cell r="X12">
            <v>0.499</v>
          </cell>
          <cell r="Y12">
            <v>0.499</v>
          </cell>
          <cell r="Z12">
            <v>12.625999999999999</v>
          </cell>
          <cell r="AA12">
            <v>12.625999999999999</v>
          </cell>
          <cell r="AB12">
            <v>12.625999999999999</v>
          </cell>
          <cell r="AC12">
            <v>40.217999999999996</v>
          </cell>
          <cell r="AD12">
            <v>40.217999999999996</v>
          </cell>
          <cell r="AE12">
            <v>40.217999999999996</v>
          </cell>
          <cell r="AF12">
            <v>17.007999999999999</v>
          </cell>
          <cell r="AG12">
            <v>126.88200000000001</v>
          </cell>
          <cell r="AH12">
            <v>126.88200000000001</v>
          </cell>
          <cell r="AI12">
            <v>126.91500000000001</v>
          </cell>
          <cell r="AJ12">
            <v>126.91500000000001</v>
          </cell>
          <cell r="AK12">
            <v>126.91500000000001</v>
          </cell>
          <cell r="AL12">
            <v>126.91500000000001</v>
          </cell>
          <cell r="AM12">
            <v>126.91500000000001</v>
          </cell>
          <cell r="AN12">
            <v>126.91500000000001</v>
          </cell>
          <cell r="AO12">
            <v>126.91500000000001</v>
          </cell>
          <cell r="AP12">
            <v>127.66147275</v>
          </cell>
          <cell r="AQ12">
            <v>80.304000000000002</v>
          </cell>
          <cell r="AR12">
            <v>79.769000000000005</v>
          </cell>
          <cell r="AS12">
            <v>53.923999999999999</v>
          </cell>
          <cell r="AT12">
            <v>45.134999999999998</v>
          </cell>
          <cell r="AU12">
            <v>22.789000000000001</v>
          </cell>
          <cell r="AV12">
            <v>21.360999999999997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</row>
        <row r="13">
          <cell r="A13" t="str">
            <v>FRB</v>
          </cell>
          <cell r="B13" t="str">
            <v>FRB</v>
          </cell>
          <cell r="P13">
            <v>0</v>
          </cell>
          <cell r="Q13">
            <v>0</v>
          </cell>
          <cell r="R13">
            <v>0</v>
          </cell>
          <cell r="S13">
            <v>70</v>
          </cell>
          <cell r="T13">
            <v>0</v>
          </cell>
          <cell r="U13">
            <v>0</v>
          </cell>
          <cell r="V13">
            <v>1.81</v>
          </cell>
          <cell r="W13">
            <v>0.26335540000000002</v>
          </cell>
          <cell r="X13">
            <v>40.853044399999995</v>
          </cell>
          <cell r="Y13">
            <v>35.683176599999996</v>
          </cell>
          <cell r="Z13">
            <v>151.66434999999998</v>
          </cell>
          <cell r="AA13">
            <v>148.55328</v>
          </cell>
          <cell r="AB13">
            <v>148.55328</v>
          </cell>
          <cell r="AC13">
            <v>151.75964999999999</v>
          </cell>
          <cell r="AD13">
            <v>151.75964999999999</v>
          </cell>
          <cell r="AE13">
            <v>27.96218</v>
          </cell>
          <cell r="AF13">
            <v>126.66217999999998</v>
          </cell>
          <cell r="AG13">
            <v>148.55456000000001</v>
          </cell>
          <cell r="AH13">
            <v>148.55456000000001</v>
          </cell>
          <cell r="AI13">
            <v>148.56470999999999</v>
          </cell>
          <cell r="AJ13">
            <v>134.59508216</v>
          </cell>
          <cell r="AK13">
            <v>127.8</v>
          </cell>
          <cell r="AL13">
            <v>406.49056000000002</v>
          </cell>
          <cell r="AM13">
            <v>411.2</v>
          </cell>
          <cell r="AN13">
            <v>282.5</v>
          </cell>
          <cell r="AO13">
            <v>398.2</v>
          </cell>
          <cell r="AP13">
            <v>48.853886399999993</v>
          </cell>
          <cell r="AQ13">
            <v>173.03064000000001</v>
          </cell>
          <cell r="AR13">
            <v>98.859999999999985</v>
          </cell>
          <cell r="AS13">
            <v>39.758559840000004</v>
          </cell>
          <cell r="AT13">
            <v>475.30200000000002</v>
          </cell>
          <cell r="AU13">
            <v>288.45796028000001</v>
          </cell>
          <cell r="AV13">
            <v>265.79436027999998</v>
          </cell>
          <cell r="AW13">
            <v>250.73888027999999</v>
          </cell>
          <cell r="AX13">
            <v>232.28518418838078</v>
          </cell>
          <cell r="AY13">
            <v>199.11638418838081</v>
          </cell>
          <cell r="AZ13">
            <v>93.720800229999981</v>
          </cell>
        </row>
        <row r="14">
          <cell r="A14" t="str">
            <v>GLOB</v>
          </cell>
          <cell r="C14" t="str">
            <v>BONOS GLOBALES</v>
          </cell>
          <cell r="P14">
            <v>474.8</v>
          </cell>
          <cell r="Q14">
            <v>167.30200000000002</v>
          </cell>
          <cell r="R14">
            <v>144.827</v>
          </cell>
          <cell r="S14">
            <v>57.524999999999999</v>
          </cell>
          <cell r="T14">
            <v>21.3</v>
          </cell>
          <cell r="U14">
            <v>112.55</v>
          </cell>
          <cell r="V14">
            <v>24.221999999999998</v>
          </cell>
          <cell r="W14">
            <v>24.221999999999998</v>
          </cell>
          <cell r="X14">
            <v>24.221999999999998</v>
          </cell>
          <cell r="Y14">
            <v>31.201000000000001</v>
          </cell>
          <cell r="Z14">
            <v>523</v>
          </cell>
          <cell r="AA14">
            <v>664.60300000000007</v>
          </cell>
          <cell r="AB14">
            <v>347.70299999999997</v>
          </cell>
          <cell r="AC14">
            <v>347.70299999999997</v>
          </cell>
          <cell r="AD14">
            <v>570.803</v>
          </cell>
          <cell r="AE14">
            <v>667.07899999999995</v>
          </cell>
          <cell r="AF14">
            <v>506.04700000000003</v>
          </cell>
          <cell r="AG14">
            <v>545.59</v>
          </cell>
          <cell r="AH14">
            <v>652.98699999999997</v>
          </cell>
          <cell r="AI14">
            <v>168.22800000000001</v>
          </cell>
          <cell r="AJ14">
            <v>119.12299999999999</v>
          </cell>
          <cell r="AK14">
            <v>117.497</v>
          </cell>
          <cell r="AL14">
            <v>117.455</v>
          </cell>
          <cell r="AM14">
            <v>117.455</v>
          </cell>
          <cell r="AN14">
            <v>117.455</v>
          </cell>
          <cell r="AO14">
            <v>117.455</v>
          </cell>
          <cell r="AP14">
            <v>1159.2451801999998</v>
          </cell>
          <cell r="AQ14">
            <v>1094.8330000000001</v>
          </cell>
          <cell r="AR14">
            <v>1703.2000492124998</v>
          </cell>
          <cell r="AS14">
            <v>329.34736121250006</v>
          </cell>
          <cell r="AT14">
            <v>1255.2827910000001</v>
          </cell>
          <cell r="AU14">
            <v>1038.1065410000001</v>
          </cell>
          <cell r="AV14">
            <v>1027.7368900000001</v>
          </cell>
          <cell r="AW14">
            <v>905.60445499999992</v>
          </cell>
          <cell r="AX14">
            <v>901.37133399999993</v>
          </cell>
          <cell r="AY14">
            <v>896.60841100000005</v>
          </cell>
          <cell r="AZ14">
            <v>840.51795100000004</v>
          </cell>
          <cell r="BA14">
            <v>715.52795100000003</v>
          </cell>
        </row>
        <row r="15">
          <cell r="A15" t="str">
            <v>BG01/03</v>
          </cell>
          <cell r="B15" t="str">
            <v>BG01/03</v>
          </cell>
          <cell r="P15">
            <v>224.8</v>
          </cell>
          <cell r="Q15">
            <v>29.402000000000001</v>
          </cell>
          <cell r="R15">
            <v>71.988</v>
          </cell>
          <cell r="S15">
            <v>42.585999999999999</v>
          </cell>
          <cell r="T15">
            <v>21.3</v>
          </cell>
          <cell r="U15">
            <v>54.65</v>
          </cell>
          <cell r="V15">
            <v>21.321999999999999</v>
          </cell>
          <cell r="W15">
            <v>21.321999999999999</v>
          </cell>
          <cell r="X15">
            <v>21.321999999999999</v>
          </cell>
          <cell r="Y15">
            <v>31.201000000000001</v>
          </cell>
          <cell r="Z15">
            <v>135.4</v>
          </cell>
          <cell r="AA15">
            <v>249.97900000000001</v>
          </cell>
          <cell r="AB15">
            <v>25.178999999999998</v>
          </cell>
          <cell r="AC15">
            <v>25.178999999999998</v>
          </cell>
          <cell r="AD15">
            <v>156.179</v>
          </cell>
          <cell r="AE15">
            <v>249.97900000000001</v>
          </cell>
          <cell r="AF15">
            <v>134.99299999999999</v>
          </cell>
          <cell r="AG15">
            <v>126.979</v>
          </cell>
          <cell r="AH15">
            <v>36.4</v>
          </cell>
          <cell r="AI15">
            <v>73.978999999999999</v>
          </cell>
          <cell r="AJ15">
            <v>116.979</v>
          </cell>
          <cell r="AK15">
            <v>117.021</v>
          </cell>
          <cell r="AL15">
            <v>116.979</v>
          </cell>
          <cell r="AM15">
            <v>116.979</v>
          </cell>
          <cell r="AN15">
            <v>116.979</v>
          </cell>
          <cell r="AO15">
            <v>116.979</v>
          </cell>
          <cell r="AP15">
            <v>11.2</v>
          </cell>
          <cell r="AQ15">
            <v>14.067</v>
          </cell>
          <cell r="AR15">
            <v>33.210999999999999</v>
          </cell>
          <cell r="AS15">
            <v>25.170999999999999</v>
          </cell>
          <cell r="AT15">
            <v>25.051000000000002</v>
          </cell>
          <cell r="AU15">
            <v>13.331</v>
          </cell>
          <cell r="AV15">
            <v>11.691000000000001</v>
          </cell>
          <cell r="AW15">
            <v>4.84</v>
          </cell>
          <cell r="AX15">
            <v>5.69</v>
          </cell>
          <cell r="AY15">
            <v>6.45</v>
          </cell>
          <cell r="AZ15">
            <v>0</v>
          </cell>
        </row>
        <row r="16">
          <cell r="A16" t="str">
            <v>BG02/99</v>
          </cell>
          <cell r="B16" t="str">
            <v>BG02/99</v>
          </cell>
          <cell r="P16">
            <v>250</v>
          </cell>
          <cell r="Q16">
            <v>137.9</v>
          </cell>
          <cell r="R16">
            <v>72.838999999999999</v>
          </cell>
          <cell r="S16">
            <v>14.939</v>
          </cell>
          <cell r="T16">
            <v>0</v>
          </cell>
          <cell r="U16">
            <v>57.9</v>
          </cell>
          <cell r="V16">
            <v>2.9</v>
          </cell>
          <cell r="W16">
            <v>2.9</v>
          </cell>
          <cell r="X16">
            <v>2.9</v>
          </cell>
          <cell r="Y16">
            <v>0</v>
          </cell>
          <cell r="Z16">
            <v>65.099999999999994</v>
          </cell>
          <cell r="AA16">
            <v>92.1</v>
          </cell>
          <cell r="AB16">
            <v>0</v>
          </cell>
          <cell r="AC16">
            <v>0</v>
          </cell>
          <cell r="AD16">
            <v>92.1</v>
          </cell>
          <cell r="AE16">
            <v>92.1</v>
          </cell>
          <cell r="AF16">
            <v>92.1</v>
          </cell>
          <cell r="AG16">
            <v>62.067</v>
          </cell>
          <cell r="AH16">
            <v>92.066999999999993</v>
          </cell>
          <cell r="AI16">
            <v>92.066999999999993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BG04/06</v>
          </cell>
          <cell r="B17" t="str">
            <v>BG04/06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1.24</v>
          </cell>
          <cell r="AG17">
            <v>1.33</v>
          </cell>
          <cell r="AH17">
            <v>1.33</v>
          </cell>
          <cell r="AI17">
            <v>1.33</v>
          </cell>
          <cell r="AJ17">
            <v>1.33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20.102</v>
          </cell>
          <cell r="AR17">
            <v>23.72</v>
          </cell>
          <cell r="AS17">
            <v>35.26</v>
          </cell>
          <cell r="AT17">
            <v>35.020000000000003</v>
          </cell>
          <cell r="AU17">
            <v>0</v>
          </cell>
          <cell r="AV17">
            <v>0</v>
          </cell>
          <cell r="AW17">
            <v>10.79</v>
          </cell>
          <cell r="AX17">
            <v>10.29</v>
          </cell>
          <cell r="AY17">
            <v>10.29</v>
          </cell>
          <cell r="AZ17">
            <v>0</v>
          </cell>
        </row>
        <row r="18">
          <cell r="A18" t="str">
            <v>BG05/17</v>
          </cell>
          <cell r="B18" t="str">
            <v>BG05/17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322.5</v>
          </cell>
          <cell r="AA18">
            <v>322.524</v>
          </cell>
          <cell r="AB18">
            <v>322.524</v>
          </cell>
          <cell r="AC18">
            <v>322.524</v>
          </cell>
          <cell r="AD18">
            <v>322.524</v>
          </cell>
          <cell r="AE18">
            <v>325</v>
          </cell>
          <cell r="AF18">
            <v>277.33800000000002</v>
          </cell>
          <cell r="AG18">
            <v>354.83800000000002</v>
          </cell>
          <cell r="AH18">
            <v>272.81400000000002</v>
          </cell>
          <cell r="AI18">
            <v>0.47599999999999998</v>
          </cell>
          <cell r="AJ18">
            <v>0.47599999999999998</v>
          </cell>
          <cell r="AK18">
            <v>0.47599999999999998</v>
          </cell>
          <cell r="AL18">
            <v>0.47599999999999998</v>
          </cell>
          <cell r="AM18">
            <v>0.47599999999999998</v>
          </cell>
          <cell r="AN18">
            <v>0.47599999999999998</v>
          </cell>
          <cell r="AO18">
            <v>0.47599999999999998</v>
          </cell>
          <cell r="AP18">
            <v>0.4</v>
          </cell>
          <cell r="AQ18">
            <v>112.735</v>
          </cell>
          <cell r="AR18">
            <v>134.321</v>
          </cell>
          <cell r="AS18">
            <v>86.240999999999985</v>
          </cell>
          <cell r="AT18">
            <v>137.35599999999999</v>
          </cell>
          <cell r="AU18">
            <v>48.152999999999999</v>
          </cell>
          <cell r="AV18">
            <v>55.350999999999999</v>
          </cell>
          <cell r="AW18">
            <v>37.905000000000001</v>
          </cell>
          <cell r="AX18">
            <v>31.995999999999999</v>
          </cell>
          <cell r="AY18">
            <v>17.635999999999999</v>
          </cell>
          <cell r="AZ18">
            <v>0</v>
          </cell>
        </row>
        <row r="19">
          <cell r="A19" t="str">
            <v>BG06/27</v>
          </cell>
          <cell r="B19" t="str">
            <v>BG06/27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0.376</v>
          </cell>
          <cell r="AG19">
            <v>0.376</v>
          </cell>
          <cell r="AH19">
            <v>0.376</v>
          </cell>
          <cell r="AI19">
            <v>0.376</v>
          </cell>
          <cell r="AJ19">
            <v>0.33800000000000002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39.917999999999992</v>
          </cell>
          <cell r="AR19">
            <v>49.055999999999997</v>
          </cell>
          <cell r="AS19">
            <v>6.0609999999999999</v>
          </cell>
          <cell r="AT19">
            <v>64.75</v>
          </cell>
          <cell r="AU19">
            <v>64.75</v>
          </cell>
          <cell r="AV19">
            <v>64.69</v>
          </cell>
          <cell r="AW19">
            <v>38.659999999999997</v>
          </cell>
          <cell r="AX19">
            <v>42.010000000000005</v>
          </cell>
          <cell r="AY19">
            <v>35.79</v>
          </cell>
          <cell r="AZ19">
            <v>25</v>
          </cell>
        </row>
        <row r="20">
          <cell r="A20" t="str">
            <v>BG07/05</v>
          </cell>
          <cell r="B20" t="str">
            <v>BG07/05</v>
          </cell>
          <cell r="AQ20">
            <v>9.609</v>
          </cell>
          <cell r="AR20">
            <v>0.01</v>
          </cell>
          <cell r="AS20">
            <v>17.05</v>
          </cell>
          <cell r="AT20">
            <v>16.059999999999999</v>
          </cell>
          <cell r="AU20">
            <v>10.569000000000001</v>
          </cell>
          <cell r="AV20">
            <v>11.4</v>
          </cell>
          <cell r="AW20">
            <v>7.2</v>
          </cell>
          <cell r="AX20">
            <v>6</v>
          </cell>
          <cell r="AY20">
            <v>6.84</v>
          </cell>
          <cell r="AZ20">
            <v>0.19600000000000001</v>
          </cell>
        </row>
        <row r="21">
          <cell r="A21" t="str">
            <v>BG09/09</v>
          </cell>
          <cell r="B21" t="str">
            <v>BG09/09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250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28.001000000000001</v>
          </cell>
          <cell r="AR21">
            <v>27.878000000000004</v>
          </cell>
          <cell r="AS21">
            <v>20.643999999999998</v>
          </cell>
          <cell r="AT21">
            <v>29</v>
          </cell>
          <cell r="AU21">
            <v>29</v>
          </cell>
          <cell r="AV21">
            <v>29</v>
          </cell>
          <cell r="AW21">
            <v>3.6309999999999998</v>
          </cell>
          <cell r="AX21">
            <v>3.6309999999999998</v>
          </cell>
          <cell r="AY21">
            <v>3.6309999999999998</v>
          </cell>
          <cell r="AZ21">
            <v>0</v>
          </cell>
        </row>
        <row r="22">
          <cell r="A22" t="str">
            <v>BG10/20</v>
          </cell>
          <cell r="B22" t="str">
            <v>BG10/20</v>
          </cell>
          <cell r="AQ22">
            <v>3.6360000000000001</v>
          </cell>
          <cell r="AR22">
            <v>3.64</v>
          </cell>
          <cell r="AS22">
            <v>38.630000000000003</v>
          </cell>
          <cell r="AT22">
            <v>36.816000000000003</v>
          </cell>
          <cell r="AU22">
            <v>33.18</v>
          </cell>
          <cell r="AV22">
            <v>33.18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</row>
        <row r="23">
          <cell r="A23" t="str">
            <v>BG11/10</v>
          </cell>
          <cell r="B23" t="str">
            <v>BG11/10</v>
          </cell>
          <cell r="AQ23">
            <v>30.012</v>
          </cell>
          <cell r="AR23">
            <v>30.65</v>
          </cell>
          <cell r="AS23">
            <v>30.01</v>
          </cell>
          <cell r="AT23">
            <v>28.131</v>
          </cell>
          <cell r="AU23">
            <v>0.18</v>
          </cell>
          <cell r="AV23">
            <v>0</v>
          </cell>
          <cell r="AW23">
            <v>10.364000000000001</v>
          </cell>
          <cell r="AX23">
            <v>10.284000000000001</v>
          </cell>
          <cell r="AY23">
            <v>11.084</v>
          </cell>
          <cell r="AZ23">
            <v>0</v>
          </cell>
        </row>
        <row r="24">
          <cell r="A24" t="str">
            <v>BG12/15</v>
          </cell>
          <cell r="B24" t="str">
            <v>BG12/15</v>
          </cell>
          <cell r="AQ24">
            <v>38.665999999999997</v>
          </cell>
          <cell r="AR24">
            <v>35.765999999999998</v>
          </cell>
          <cell r="AS24">
            <v>19.890000000000008</v>
          </cell>
          <cell r="AT24">
            <v>37.883000000000003</v>
          </cell>
          <cell r="AU24">
            <v>44.134</v>
          </cell>
          <cell r="AV24">
            <v>46.014000000000003</v>
          </cell>
          <cell r="AW24">
            <v>33.409999999999997</v>
          </cell>
          <cell r="AX24">
            <v>32.479999999999997</v>
          </cell>
          <cell r="AY24">
            <v>32.880000000000003</v>
          </cell>
          <cell r="AZ24">
            <v>0</v>
          </cell>
        </row>
        <row r="25">
          <cell r="A25" t="str">
            <v>BG15/12</v>
          </cell>
          <cell r="B25" t="str">
            <v>BG15/12</v>
          </cell>
          <cell r="AQ25">
            <v>27.395</v>
          </cell>
          <cell r="AR25">
            <v>62.53</v>
          </cell>
          <cell r="AS25">
            <v>49.86</v>
          </cell>
          <cell r="AT25">
            <v>50.116</v>
          </cell>
          <cell r="AU25">
            <v>41.886000000000003</v>
          </cell>
          <cell r="AV25">
            <v>42.396000000000001</v>
          </cell>
          <cell r="AW25">
            <v>5.88</v>
          </cell>
          <cell r="AX25">
            <v>5.87</v>
          </cell>
          <cell r="AY25">
            <v>5.87</v>
          </cell>
          <cell r="AZ25">
            <v>0</v>
          </cell>
        </row>
        <row r="26">
          <cell r="A26" t="str">
            <v>BG17/08</v>
          </cell>
          <cell r="B26" t="str">
            <v>BG17/08</v>
          </cell>
          <cell r="AP26">
            <v>1147.6095902</v>
          </cell>
          <cell r="AQ26">
            <v>604.21100000000001</v>
          </cell>
          <cell r="AR26">
            <v>1110.5576879999999</v>
          </cell>
          <cell r="AS26">
            <v>4.2000000000001592E-2</v>
          </cell>
          <cell r="AT26">
            <v>752.56479100000001</v>
          </cell>
          <cell r="AU26">
            <v>752.56479100000001</v>
          </cell>
          <cell r="AV26">
            <v>734.01489000000004</v>
          </cell>
          <cell r="AW26">
            <v>752.55878999999993</v>
          </cell>
          <cell r="AX26">
            <v>752.56487399999992</v>
          </cell>
          <cell r="AY26">
            <v>752.56487400000003</v>
          </cell>
          <cell r="AZ26">
            <v>777.30487400000004</v>
          </cell>
        </row>
        <row r="27">
          <cell r="A27" t="str">
            <v>BG18/18</v>
          </cell>
          <cell r="B27" t="str">
            <v>BG18/18</v>
          </cell>
          <cell r="AP27">
            <v>3.5589999999999997E-2</v>
          </cell>
          <cell r="AQ27">
            <v>166.48100000000002</v>
          </cell>
          <cell r="AR27">
            <v>191.86036121250004</v>
          </cell>
          <cell r="AS27">
            <v>0.48836121250000164</v>
          </cell>
          <cell r="AT27">
            <v>42.534999999999997</v>
          </cell>
          <cell r="AU27">
            <v>0</v>
          </cell>
          <cell r="AV27">
            <v>0</v>
          </cell>
          <cell r="AW27">
            <v>0.36566500000000002</v>
          </cell>
          <cell r="AX27">
            <v>0.55545999999999995</v>
          </cell>
          <cell r="AY27">
            <v>13.572537000000001</v>
          </cell>
          <cell r="AZ27">
            <v>38.017077</v>
          </cell>
        </row>
        <row r="28">
          <cell r="A28" t="str">
            <v>BG19/31</v>
          </cell>
          <cell r="B28" t="str">
            <v>BG19/31</v>
          </cell>
          <cell r="AJ28">
            <v>0</v>
          </cell>
          <cell r="AK28">
            <v>0</v>
          </cell>
          <cell r="AL28">
            <v>0</v>
          </cell>
          <cell r="AU28">
            <v>0.35875000000000001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A29" t="str">
            <v>EURONOTAS</v>
          </cell>
          <cell r="C29" t="str">
            <v>EURONOTAS EN DOLARES</v>
          </cell>
          <cell r="P29">
            <v>122.31</v>
          </cell>
          <cell r="Q29">
            <v>62.34</v>
          </cell>
          <cell r="R29">
            <v>62.34</v>
          </cell>
          <cell r="S29">
            <v>62.34</v>
          </cell>
          <cell r="T29">
            <v>62.34</v>
          </cell>
          <cell r="U29">
            <v>62.34</v>
          </cell>
          <cell r="V29">
            <v>98.22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EL/USD-06</v>
          </cell>
          <cell r="B30" t="str">
            <v>EL/USD-06</v>
          </cell>
          <cell r="P30">
            <v>62.34</v>
          </cell>
          <cell r="Q30">
            <v>62.34</v>
          </cell>
          <cell r="R30">
            <v>62.34</v>
          </cell>
          <cell r="S30">
            <v>62.34</v>
          </cell>
          <cell r="T30">
            <v>62.34</v>
          </cell>
          <cell r="U30">
            <v>62.34</v>
          </cell>
          <cell r="V30">
            <v>98.22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EL/USD-09</v>
          </cell>
          <cell r="B31" t="str">
            <v>EL/USD-09</v>
          </cell>
          <cell r="P31">
            <v>59.97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</row>
        <row r="34">
          <cell r="A34" t="str">
            <v>Para ingresar un nuevo bono insertar una fila sobre la línea</v>
          </cell>
        </row>
      </sheetData>
      <sheetData sheetId="4" refreshError="1">
        <row r="4">
          <cell r="A4" t="str">
            <v>DNCI</v>
          </cell>
          <cell r="B4" t="str">
            <v>COD BCOS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1479.9115869139005</v>
          </cell>
          <cell r="Y6">
            <v>992.52056099751201</v>
          </cell>
          <cell r="Z6">
            <v>1020.8292264814274</v>
          </cell>
          <cell r="AA6">
            <v>1143.8740360188001</v>
          </cell>
          <cell r="AB6">
            <v>1182.8314646754322</v>
          </cell>
          <cell r="AC6">
            <v>1070.5483712052251</v>
          </cell>
          <cell r="AD6">
            <v>1383.088081675809</v>
          </cell>
          <cell r="AE6">
            <v>907.29434920287486</v>
          </cell>
          <cell r="AF6">
            <v>932.73578380247136</v>
          </cell>
          <cell r="AG6">
            <v>1082.4123432719189</v>
          </cell>
          <cell r="AH6">
            <v>1535.7655503493961</v>
          </cell>
          <cell r="AI6">
            <v>1802.6591372636417</v>
          </cell>
          <cell r="AJ6">
            <v>2083.6649471124547</v>
          </cell>
          <cell r="AK6">
            <v>2755.685529218511</v>
          </cell>
          <cell r="AL6">
            <v>3150.7118340671695</v>
          </cell>
          <cell r="AM6">
            <v>3600.8755655932205</v>
          </cell>
          <cell r="AN6">
            <v>2605.8878389399752</v>
          </cell>
          <cell r="AO6">
            <v>2919.4772274893348</v>
          </cell>
          <cell r="AP6">
            <v>6277.4881199999991</v>
          </cell>
          <cell r="AQ6">
            <v>5776.1417600000004</v>
          </cell>
          <cell r="AR6">
            <v>6093.1069021052645</v>
          </cell>
          <cell r="AS6">
            <v>7448.3244019176955</v>
          </cell>
          <cell r="AT6">
            <v>4472.0618831592983</v>
          </cell>
          <cell r="AU6">
            <v>4430.4836680121425</v>
          </cell>
          <cell r="AV6">
            <v>4701.4427685518913</v>
          </cell>
          <cell r="AW6">
            <v>5369.3097269816772</v>
          </cell>
          <cell r="AX6">
            <v>6193.1479049652562</v>
          </cell>
          <cell r="AY6">
            <v>6429.1739160852394</v>
          </cell>
          <cell r="AZ6">
            <v>6273.4800143196371</v>
          </cell>
        </row>
        <row r="7">
          <cell r="A7" t="str">
            <v>TENENCIAS TOTALES C/ PRESTAMOS GARANTIZADOS</v>
          </cell>
        </row>
        <row r="8">
          <cell r="A8" t="str">
            <v>X</v>
          </cell>
        </row>
        <row r="9">
          <cell r="A9" t="str">
            <v>TITULOS GOBIERNO NACIONAL C/PMOS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1479.9115869139005</v>
          </cell>
          <cell r="Y9">
            <v>992.52056099751201</v>
          </cell>
          <cell r="Z9">
            <v>1020.8292264814274</v>
          </cell>
          <cell r="AA9">
            <v>1143.8740360188001</v>
          </cell>
          <cell r="AB9">
            <v>1182.8314646754322</v>
          </cell>
          <cell r="AC9">
            <v>1070.5483712052251</v>
          </cell>
          <cell r="AD9">
            <v>1383.088081675809</v>
          </cell>
          <cell r="AE9">
            <v>907.29434920287486</v>
          </cell>
          <cell r="AF9">
            <v>932.73578380247136</v>
          </cell>
          <cell r="AG9">
            <v>1082.4123432719189</v>
          </cell>
          <cell r="AH9">
            <v>1535.7655503493961</v>
          </cell>
          <cell r="AI9">
            <v>1802.6591372636417</v>
          </cell>
          <cell r="AJ9">
            <v>2083.6649471124547</v>
          </cell>
          <cell r="AK9">
            <v>2755.685529218511</v>
          </cell>
          <cell r="AL9">
            <v>3150.7118340671695</v>
          </cell>
          <cell r="AM9">
            <v>3600.8755655932205</v>
          </cell>
          <cell r="AN9">
            <v>2605.8878389399752</v>
          </cell>
          <cell r="AO9">
            <v>2919.4772274893348</v>
          </cell>
          <cell r="AP9">
            <v>6277.4881199999991</v>
          </cell>
          <cell r="AQ9">
            <v>5776.1417600000004</v>
          </cell>
          <cell r="AR9">
            <v>6093.1069021052645</v>
          </cell>
          <cell r="AS9">
            <v>374.85968421052644</v>
          </cell>
          <cell r="AT9">
            <v>582.50215317604363</v>
          </cell>
          <cell r="AU9">
            <v>999.44657770083109</v>
          </cell>
          <cell r="AV9">
            <v>908.42359851754384</v>
          </cell>
          <cell r="AW9">
            <v>1083.0453173002459</v>
          </cell>
          <cell r="AX9">
            <v>1029.2722384058045</v>
          </cell>
          <cell r="AY9">
            <v>1094.4259036127003</v>
          </cell>
          <cell r="AZ9">
            <v>1187.1435531611851</v>
          </cell>
        </row>
        <row r="10">
          <cell r="A10" t="str">
            <v>PRESTAMOS GOB NACIONAL</v>
          </cell>
          <cell r="AS10">
            <v>7073.4647177071729</v>
          </cell>
          <cell r="AT10">
            <v>3889.5597299832521</v>
          </cell>
          <cell r="AU10">
            <v>3431.0370903113139</v>
          </cell>
          <cell r="AV10">
            <v>3793.0191700343489</v>
          </cell>
          <cell r="AW10">
            <v>4286.2644096814311</v>
          </cell>
          <cell r="AX10">
            <v>5163.875666559451</v>
          </cell>
          <cell r="AY10">
            <v>5334.7480124725389</v>
          </cell>
          <cell r="AZ10">
            <v>5086.3364611584484</v>
          </cell>
        </row>
        <row r="11">
          <cell r="A11" t="str">
            <v>x</v>
          </cell>
        </row>
        <row r="12">
          <cell r="A12" t="str">
            <v>BRADY</v>
          </cell>
          <cell r="C12" t="str">
            <v>Bonos Brady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1360.3264475670558</v>
          </cell>
          <cell r="Y12">
            <v>838.3200200299143</v>
          </cell>
          <cell r="Z12">
            <v>793.8419970742018</v>
          </cell>
          <cell r="AA12">
            <v>715.91220092479534</v>
          </cell>
          <cell r="AB12">
            <v>518.18619744822877</v>
          </cell>
          <cell r="AC12">
            <v>501.05741792421264</v>
          </cell>
          <cell r="AD12">
            <v>849.47489744130439</v>
          </cell>
          <cell r="AE12">
            <v>539.79820820335112</v>
          </cell>
          <cell r="AF12">
            <v>510.12867528285335</v>
          </cell>
          <cell r="AG12">
            <v>487.45558688929526</v>
          </cell>
          <cell r="AH12">
            <v>797.55761404451437</v>
          </cell>
          <cell r="AI12">
            <v>1104.0459718634227</v>
          </cell>
          <cell r="AJ12">
            <v>1318.7833873498148</v>
          </cell>
          <cell r="AK12">
            <v>1455.2724121796596</v>
          </cell>
          <cell r="AL12">
            <v>1568.16193290663</v>
          </cell>
          <cell r="AM12">
            <v>1538.8551656697875</v>
          </cell>
          <cell r="AN12">
            <v>1087.3486465170599</v>
          </cell>
          <cell r="AO12">
            <v>1290.1874229787536</v>
          </cell>
          <cell r="AP12">
            <v>407.38612000000001</v>
          </cell>
          <cell r="AQ12">
            <v>402.08976000000007</v>
          </cell>
          <cell r="AR12">
            <v>552.30521052631582</v>
          </cell>
          <cell r="AS12">
            <v>279.14100000000008</v>
          </cell>
          <cell r="AT12">
            <v>353.64100000000002</v>
          </cell>
          <cell r="AU12">
            <v>607.70800000000008</v>
          </cell>
          <cell r="AV12">
            <v>520.57159999999999</v>
          </cell>
          <cell r="AW12">
            <v>562.32892000000004</v>
          </cell>
          <cell r="AX12">
            <v>503.8780855156034</v>
          </cell>
          <cell r="AY12">
            <v>547.33688551560351</v>
          </cell>
          <cell r="AZ12">
            <v>548.79048551560345</v>
          </cell>
          <cell r="BA12">
            <v>435.45048551560348</v>
          </cell>
        </row>
        <row r="13">
          <cell r="A13" t="str">
            <v>PAR</v>
          </cell>
          <cell r="B13" t="str">
            <v>PAR</v>
          </cell>
          <cell r="X13">
            <v>802.35535659154095</v>
          </cell>
          <cell r="Y13">
            <v>440.63625077591558</v>
          </cell>
          <cell r="Z13">
            <v>419.57611341830165</v>
          </cell>
          <cell r="AA13">
            <v>345.60928433268856</v>
          </cell>
          <cell r="AB13">
            <v>249.58614542213164</v>
          </cell>
          <cell r="AC13">
            <v>287.99057684961156</v>
          </cell>
          <cell r="AD13">
            <v>286.24583388881484</v>
          </cell>
          <cell r="AE13">
            <v>169.83218588640273</v>
          </cell>
          <cell r="AF13">
            <v>175.53044915954808</v>
          </cell>
          <cell r="AG13">
            <v>138.04181184668991</v>
          </cell>
          <cell r="AH13">
            <v>252.43658001879112</v>
          </cell>
          <cell r="AI13">
            <v>224.66163597947482</v>
          </cell>
          <cell r="AJ13">
            <v>770.8536957849725</v>
          </cell>
          <cell r="AK13">
            <v>726.7058660763696</v>
          </cell>
          <cell r="AL13">
            <v>761.93529148650669</v>
          </cell>
          <cell r="AM13">
            <v>648.84277620396597</v>
          </cell>
          <cell r="AN13">
            <v>654.7217391304348</v>
          </cell>
          <cell r="AO13">
            <v>548.3739130434783</v>
          </cell>
          <cell r="AP13">
            <v>50.22</v>
          </cell>
          <cell r="AQ13">
            <v>42.1</v>
          </cell>
          <cell r="AR13">
            <v>37.374736842105264</v>
          </cell>
          <cell r="AS13">
            <v>45.574736842105267</v>
          </cell>
          <cell r="AT13">
            <v>50.574736842105267</v>
          </cell>
          <cell r="AU13">
            <v>96.970736842105254</v>
          </cell>
          <cell r="AV13">
            <v>291.98973684210523</v>
          </cell>
          <cell r="AW13">
            <v>303.22073684210523</v>
          </cell>
          <cell r="AX13">
            <v>305.67073684210521</v>
          </cell>
          <cell r="AY13">
            <v>315.96073684210523</v>
          </cell>
          <cell r="AZ13">
            <v>315.98073684210522</v>
          </cell>
        </row>
        <row r="14">
          <cell r="A14" t="str">
            <v>DISD</v>
          </cell>
          <cell r="B14" t="str">
            <v>DISD</v>
          </cell>
          <cell r="X14">
            <v>10.084280423956072</v>
          </cell>
          <cell r="Y14">
            <v>3.1390296886314268</v>
          </cell>
          <cell r="Z14">
            <v>20.612877309767018</v>
          </cell>
          <cell r="AA14">
            <v>3.9064176861987554</v>
          </cell>
          <cell r="AB14">
            <v>15.726802965625703</v>
          </cell>
          <cell r="AC14">
            <v>10.289822511795103</v>
          </cell>
          <cell r="AD14">
            <v>4.19417712267024</v>
          </cell>
          <cell r="AE14">
            <v>3.2355016226894318</v>
          </cell>
          <cell r="AF14">
            <v>15.365952284674485</v>
          </cell>
          <cell r="AG14">
            <v>2.6769593091717918</v>
          </cell>
          <cell r="AH14">
            <v>29.912317918257674</v>
          </cell>
          <cell r="AI14">
            <v>4.2315042315042319</v>
          </cell>
          <cell r="AJ14">
            <v>3.7836139733601413</v>
          </cell>
          <cell r="AK14">
            <v>12.529182879377432</v>
          </cell>
          <cell r="AL14">
            <v>12.460629921259843</v>
          </cell>
          <cell r="AM14">
            <v>12.421966674489557</v>
          </cell>
          <cell r="AN14">
            <v>11.985150449394293</v>
          </cell>
          <cell r="AO14">
            <v>14.091603053435113</v>
          </cell>
          <cell r="AP14">
            <v>7.0490000000000004</v>
          </cell>
          <cell r="AQ14">
            <v>11.07</v>
          </cell>
          <cell r="AR14">
            <v>4.9342105263157903</v>
          </cell>
          <cell r="AS14">
            <v>1.22</v>
          </cell>
          <cell r="AT14">
            <v>35.519999999999996</v>
          </cell>
          <cell r="AU14">
            <v>57.866</v>
          </cell>
          <cell r="AV14">
            <v>59.293999999999997</v>
          </cell>
          <cell r="AW14">
            <v>76.272999999999996</v>
          </cell>
          <cell r="AX14">
            <v>76.272999999999996</v>
          </cell>
          <cell r="AY14">
            <v>76.272999999999996</v>
          </cell>
          <cell r="AZ14">
            <v>76.272999999999996</v>
          </cell>
        </row>
        <row r="15">
          <cell r="A15" t="str">
            <v>FRB</v>
          </cell>
          <cell r="B15" t="str">
            <v>FRB</v>
          </cell>
          <cell r="X15">
            <v>547.88681055155871</v>
          </cell>
          <cell r="Y15">
            <v>394.54473956536737</v>
          </cell>
          <cell r="Z15">
            <v>353.65300634613311</v>
          </cell>
          <cell r="AA15">
            <v>366.39649890590806</v>
          </cell>
          <cell r="AB15">
            <v>252.87324906047144</v>
          </cell>
          <cell r="AC15">
            <v>202.77701856280601</v>
          </cell>
          <cell r="AD15">
            <v>559.03488642981938</v>
          </cell>
          <cell r="AE15">
            <v>366.73052069425898</v>
          </cell>
          <cell r="AF15">
            <v>319.23227383863082</v>
          </cell>
          <cell r="AG15">
            <v>346.73681573343356</v>
          </cell>
          <cell r="AH15">
            <v>515.20871610746565</v>
          </cell>
          <cell r="AI15">
            <v>875.15283165244364</v>
          </cell>
          <cell r="AJ15">
            <v>544.14607759148214</v>
          </cell>
          <cell r="AK15">
            <v>716.03736322391262</v>
          </cell>
          <cell r="AL15">
            <v>793.76601149886346</v>
          </cell>
          <cell r="AM15">
            <v>877.590422791332</v>
          </cell>
          <cell r="AN15">
            <v>420.64175693723098</v>
          </cell>
          <cell r="AO15">
            <v>727.72190688184003</v>
          </cell>
          <cell r="AP15">
            <v>350.11712</v>
          </cell>
          <cell r="AQ15">
            <v>348.91976000000005</v>
          </cell>
          <cell r="AR15">
            <v>509.99626315789476</v>
          </cell>
          <cell r="AS15">
            <v>232.34626315789478</v>
          </cell>
          <cell r="AT15">
            <v>267.54626315789477</v>
          </cell>
          <cell r="AU15">
            <v>452.87126315789476</v>
          </cell>
          <cell r="AV15">
            <v>169.28786315789475</v>
          </cell>
          <cell r="AW15">
            <v>182.83518315789476</v>
          </cell>
          <cell r="AX15">
            <v>121.93434867349825</v>
          </cell>
          <cell r="AY15">
            <v>155.10314867349825</v>
          </cell>
          <cell r="AZ15">
            <v>156.53674867349827</v>
          </cell>
        </row>
        <row r="16">
          <cell r="A16" t="str">
            <v>GLOB</v>
          </cell>
          <cell r="C16" t="str">
            <v>Bonos Globales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115.4641393468445</v>
          </cell>
          <cell r="Y16">
            <v>123.48768536098891</v>
          </cell>
          <cell r="Z16">
            <v>180.40097775463866</v>
          </cell>
          <cell r="AA16">
            <v>411.75740460385998</v>
          </cell>
          <cell r="AB16">
            <v>581.78908669503835</v>
          </cell>
          <cell r="AC16">
            <v>482.27952253653882</v>
          </cell>
          <cell r="AD16">
            <v>420.58878741719917</v>
          </cell>
          <cell r="AE16">
            <v>236.71754854568337</v>
          </cell>
          <cell r="AF16">
            <v>327.05704839061406</v>
          </cell>
          <cell r="AG16">
            <v>508.59516839979102</v>
          </cell>
          <cell r="AH16">
            <v>592.99265291575557</v>
          </cell>
          <cell r="AI16">
            <v>629.56438491241386</v>
          </cell>
          <cell r="AJ16">
            <v>599.33013518952134</v>
          </cell>
          <cell r="AK16">
            <v>1124.8070366734444</v>
          </cell>
          <cell r="AL16">
            <v>1416.603359482943</v>
          </cell>
          <cell r="AM16">
            <v>1606.6941338882116</v>
          </cell>
          <cell r="AN16">
            <v>1177.3089211851436</v>
          </cell>
          <cell r="AO16">
            <v>1325.368895524942</v>
          </cell>
          <cell r="AP16">
            <v>5776.5520000000006</v>
          </cell>
          <cell r="AQ16">
            <v>5281.4620000000004</v>
          </cell>
          <cell r="AR16">
            <v>5453.5695863157907</v>
          </cell>
          <cell r="AS16">
            <v>81.526578947368463</v>
          </cell>
          <cell r="AT16">
            <v>222.65697894736849</v>
          </cell>
          <cell r="AU16">
            <v>386.5301289473685</v>
          </cell>
          <cell r="AV16">
            <v>383.64877044736846</v>
          </cell>
          <cell r="AW16">
            <v>516.28636634049349</v>
          </cell>
          <cell r="AX16">
            <v>520.52536634049341</v>
          </cell>
          <cell r="AY16">
            <v>542.13826621739736</v>
          </cell>
          <cell r="AZ16">
            <v>633.51872621739733</v>
          </cell>
          <cell r="BA16">
            <v>610.59112780833777</v>
          </cell>
        </row>
        <row r="17">
          <cell r="A17" t="str">
            <v>BG01/03</v>
          </cell>
          <cell r="B17" t="str">
            <v>BG01/03</v>
          </cell>
          <cell r="C17" t="str">
            <v xml:space="preserve">    Bono Global I (8.375%)</v>
          </cell>
          <cell r="X17">
            <v>52.251139346844496</v>
          </cell>
          <cell r="Y17">
            <v>20.327519772865546</v>
          </cell>
          <cell r="Z17">
            <v>19.630826478652565</v>
          </cell>
          <cell r="AA17">
            <v>20.454368932038836</v>
          </cell>
          <cell r="AB17">
            <v>35.76158940397351</v>
          </cell>
          <cell r="AC17">
            <v>70.800582241630266</v>
          </cell>
          <cell r="AD17">
            <v>27.501246882793019</v>
          </cell>
          <cell r="AE17">
            <v>31.606557377049182</v>
          </cell>
          <cell r="AF17">
            <v>51.718564809826525</v>
          </cell>
          <cell r="AG17">
            <v>44.397905759162306</v>
          </cell>
          <cell r="AH17">
            <v>55.778263244128887</v>
          </cell>
          <cell r="AI17">
            <v>24.290512174643158</v>
          </cell>
          <cell r="AJ17">
            <v>13.701298701298702</v>
          </cell>
          <cell r="AK17">
            <v>13.877677100494234</v>
          </cell>
          <cell r="AL17">
            <v>31.011162891514033</v>
          </cell>
          <cell r="AM17">
            <v>16.552335279399497</v>
          </cell>
          <cell r="AN17">
            <v>12.9760348583878</v>
          </cell>
          <cell r="AO17">
            <v>52.546410199060617</v>
          </cell>
          <cell r="AP17">
            <v>15.025</v>
          </cell>
          <cell r="AQ17">
            <v>19.864999999999998</v>
          </cell>
          <cell r="AR17">
            <v>11.57657894736842</v>
          </cell>
          <cell r="AS17">
            <v>2.776578947368419</v>
          </cell>
          <cell r="AT17">
            <v>2.8965789473684191</v>
          </cell>
          <cell r="AU17">
            <v>14.616578947368421</v>
          </cell>
          <cell r="AV17">
            <v>16.256578947368421</v>
          </cell>
          <cell r="AW17">
            <v>11.88657894736842</v>
          </cell>
          <cell r="AX17">
            <v>11.036578947368419</v>
          </cell>
          <cell r="AY17">
            <v>10.276578947368419</v>
          </cell>
          <cell r="AZ17">
            <v>16.72657894736842</v>
          </cell>
        </row>
        <row r="18">
          <cell r="A18" t="str">
            <v>BG02/99</v>
          </cell>
          <cell r="B18" t="str">
            <v>BG02/99</v>
          </cell>
          <cell r="C18" t="str">
            <v xml:space="preserve">    Bono Global II (10.95%)</v>
          </cell>
          <cell r="X18">
            <v>3</v>
          </cell>
          <cell r="Y18">
            <v>3</v>
          </cell>
          <cell r="Z18">
            <v>2.8153061224489795</v>
          </cell>
          <cell r="AA18">
            <v>3.6806122448979592</v>
          </cell>
          <cell r="AB18">
            <v>27.312348668280872</v>
          </cell>
          <cell r="AC18">
            <v>3.0680000000000001</v>
          </cell>
          <cell r="AD18">
            <v>2.738</v>
          </cell>
          <cell r="AE18">
            <v>5.6790000000000003</v>
          </cell>
          <cell r="AF18">
            <v>2.6585269791256398</v>
          </cell>
          <cell r="AG18">
            <v>18.764192661646945</v>
          </cell>
          <cell r="AH18">
            <v>13.065331614949937</v>
          </cell>
          <cell r="AI18">
            <v>19.314638590807856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BG03/01</v>
          </cell>
          <cell r="B19" t="str">
            <v>BG03/01</v>
          </cell>
          <cell r="C19" t="str">
            <v xml:space="preserve">    Bono Global III</v>
          </cell>
          <cell r="X19">
            <v>6.5000000000000002E-2</v>
          </cell>
          <cell r="Y19">
            <v>6.5000000000000002E-2</v>
          </cell>
          <cell r="Z19">
            <v>6.6326530612244902E-2</v>
          </cell>
          <cell r="AA19">
            <v>6.4285714285714293E-2</v>
          </cell>
          <cell r="AB19">
            <v>0.1</v>
          </cell>
          <cell r="AC19">
            <v>0.16400000000000001</v>
          </cell>
          <cell r="AD19">
            <v>0.25900000000000001</v>
          </cell>
          <cell r="AE19">
            <v>1.825</v>
          </cell>
          <cell r="AF19">
            <v>1.8988606835898461</v>
          </cell>
          <cell r="AG19">
            <v>6.486486486486486</v>
          </cell>
          <cell r="AH19">
            <v>6.5460660415817369</v>
          </cell>
          <cell r="AI19">
            <v>5.5083291267036856</v>
          </cell>
          <cell r="AJ19">
            <v>6.5283582089552246</v>
          </cell>
          <cell r="AK19">
            <v>6.5720207253886009</v>
          </cell>
          <cell r="AL19">
            <v>21.056660039761432</v>
          </cell>
          <cell r="AM19">
            <v>36.198420533070092</v>
          </cell>
          <cell r="AN19">
            <v>41.198265668111944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10.29</v>
          </cell>
        </row>
        <row r="20">
          <cell r="A20" t="str">
            <v>BG04/06</v>
          </cell>
          <cell r="B20" t="str">
            <v>BG04/06</v>
          </cell>
          <cell r="C20" t="str">
            <v xml:space="preserve">    Bono Global IV</v>
          </cell>
          <cell r="X20">
            <v>60.14800000000001</v>
          </cell>
          <cell r="Y20">
            <v>15</v>
          </cell>
          <cell r="Z20">
            <v>8.7178372739916536</v>
          </cell>
          <cell r="AA20">
            <v>5.4554596497108854</v>
          </cell>
          <cell r="AB20">
            <v>29.508196721311471</v>
          </cell>
          <cell r="AC20">
            <v>21.580339619421451</v>
          </cell>
          <cell r="AD20">
            <v>41.454984669701759</v>
          </cell>
          <cell r="AE20">
            <v>29.46837213950235</v>
          </cell>
          <cell r="AF20">
            <v>46.164356822174504</v>
          </cell>
          <cell r="AG20">
            <v>14.509803921568627</v>
          </cell>
          <cell r="AH20">
            <v>13.918877394243573</v>
          </cell>
          <cell r="AI20">
            <v>47.937131630648324</v>
          </cell>
          <cell r="AJ20">
            <v>14.616441043751225</v>
          </cell>
          <cell r="AK20">
            <v>38.367820537613611</v>
          </cell>
          <cell r="AL20">
            <v>30.648804024227495</v>
          </cell>
          <cell r="AM20">
            <v>36.791559850128181</v>
          </cell>
          <cell r="AN20">
            <v>19.823958333333334</v>
          </cell>
          <cell r="AO20">
            <v>16.057294429708222</v>
          </cell>
          <cell r="AP20">
            <v>7.35</v>
          </cell>
          <cell r="AQ20">
            <v>6.5179999999999998</v>
          </cell>
          <cell r="AR20">
            <v>4.5306315789473679</v>
          </cell>
          <cell r="AS20">
            <v>0</v>
          </cell>
          <cell r="AT20">
            <v>0.24</v>
          </cell>
          <cell r="AU20">
            <v>35.260000000000005</v>
          </cell>
          <cell r="AV20">
            <v>35.260000000000005</v>
          </cell>
          <cell r="AW20">
            <v>24.470000000000006</v>
          </cell>
          <cell r="AX20">
            <v>24.970000000000006</v>
          </cell>
          <cell r="AY20">
            <v>24.970000000000006</v>
          </cell>
          <cell r="AZ20">
            <v>35.260000000000005</v>
          </cell>
        </row>
        <row r="21">
          <cell r="A21" t="str">
            <v>BG05/17</v>
          </cell>
          <cell r="B21" t="str">
            <v>BG05/17</v>
          </cell>
          <cell r="C21" t="str">
            <v xml:space="preserve">    Bono GlobalI V Megabono</v>
          </cell>
          <cell r="Y21">
            <v>85.095165588123351</v>
          </cell>
          <cell r="Z21">
            <v>149.17068134893321</v>
          </cell>
          <cell r="AA21">
            <v>249.45731191885037</v>
          </cell>
          <cell r="AB21">
            <v>295.2967032967033</v>
          </cell>
          <cell r="AC21">
            <v>239.94100806801424</v>
          </cell>
          <cell r="AD21">
            <v>302.63304566702629</v>
          </cell>
          <cell r="AE21">
            <v>126.64183076104311</v>
          </cell>
          <cell r="AF21">
            <v>163.22078907435508</v>
          </cell>
          <cell r="AG21">
            <v>336.74418604651163</v>
          </cell>
          <cell r="AH21">
            <v>304.55694810905885</v>
          </cell>
          <cell r="AI21">
            <v>376.60762633047432</v>
          </cell>
          <cell r="AJ21">
            <v>367.26792235248894</v>
          </cell>
          <cell r="AK21">
            <v>460.54877433672959</v>
          </cell>
          <cell r="AL21">
            <v>453.05529125700389</v>
          </cell>
          <cell r="AM21">
            <v>514.36636571304246</v>
          </cell>
          <cell r="AN21">
            <v>364.24373744847264</v>
          </cell>
          <cell r="AO21">
            <v>387.08090463977618</v>
          </cell>
          <cell r="AP21">
            <v>178.36199999999999</v>
          </cell>
          <cell r="AQ21">
            <v>276.07299999999998</v>
          </cell>
          <cell r="AR21">
            <v>276.07299999999998</v>
          </cell>
          <cell r="AS21">
            <v>47.000000000000043</v>
          </cell>
          <cell r="AT21">
            <v>71.500000000000043</v>
          </cell>
          <cell r="AU21">
            <v>143.39100000000002</v>
          </cell>
          <cell r="AV21">
            <v>136.19300000000001</v>
          </cell>
          <cell r="AW21">
            <v>153.19600000000003</v>
          </cell>
          <cell r="AX21">
            <v>159.10500000000002</v>
          </cell>
          <cell r="AY21">
            <v>173.46500000000003</v>
          </cell>
          <cell r="AZ21">
            <v>191.10100000000003</v>
          </cell>
        </row>
        <row r="22">
          <cell r="A22" t="str">
            <v>BG06/27</v>
          </cell>
          <cell r="B22" t="str">
            <v>BG06/27</v>
          </cell>
          <cell r="C22" t="str">
            <v xml:space="preserve">    Bono Global VI (9.75%)</v>
          </cell>
          <cell r="AA22">
            <v>132.64536614407621</v>
          </cell>
          <cell r="AB22">
            <v>193.81024860476916</v>
          </cell>
          <cell r="AC22">
            <v>146.72559260747289</v>
          </cell>
          <cell r="AD22">
            <v>46.002510197678063</v>
          </cell>
          <cell r="AE22">
            <v>41.496788268088721</v>
          </cell>
          <cell r="AF22">
            <v>61.395950021542447</v>
          </cell>
          <cell r="AG22">
            <v>75.534839249432295</v>
          </cell>
          <cell r="AH22">
            <v>74.617517328292379</v>
          </cell>
          <cell r="AI22">
            <v>87.611144042679314</v>
          </cell>
          <cell r="AJ22">
            <v>80.766371487919528</v>
          </cell>
          <cell r="AK22">
            <v>103.32379535309605</v>
          </cell>
          <cell r="AL22">
            <v>173.6652647204354</v>
          </cell>
          <cell r="AM22">
            <v>92.390188962582911</v>
          </cell>
          <cell r="AN22">
            <v>62.503268750742897</v>
          </cell>
          <cell r="AO22">
            <v>167.43440627535841</v>
          </cell>
          <cell r="AP22">
            <v>44.750999999999998</v>
          </cell>
          <cell r="AQ22">
            <v>67.233000000000004</v>
          </cell>
          <cell r="AR22">
            <v>62.962473684210529</v>
          </cell>
          <cell r="AS22">
            <v>0</v>
          </cell>
          <cell r="AT22">
            <v>0</v>
          </cell>
          <cell r="AU22">
            <v>0</v>
          </cell>
          <cell r="AV22">
            <v>6.0000000000002274E-2</v>
          </cell>
          <cell r="AW22">
            <v>26.09</v>
          </cell>
          <cell r="AX22">
            <v>22.74</v>
          </cell>
          <cell r="AY22">
            <v>28.96</v>
          </cell>
          <cell r="AZ22">
            <v>39.75</v>
          </cell>
        </row>
        <row r="23">
          <cell r="A23" t="str">
            <v>BG07/05</v>
          </cell>
          <cell r="B23" t="str">
            <v>BG07/05</v>
          </cell>
          <cell r="C23" t="str">
            <v xml:space="preserve">    Bono Global VII (11%)</v>
          </cell>
          <cell r="AF23">
            <v>0</v>
          </cell>
          <cell r="AG23">
            <v>0</v>
          </cell>
          <cell r="AH23">
            <v>56.36560302866414</v>
          </cell>
          <cell r="AI23">
            <v>3.1042128603104215</v>
          </cell>
          <cell r="AJ23">
            <v>42.468923698837798</v>
          </cell>
          <cell r="AK23">
            <v>46.142717497556212</v>
          </cell>
          <cell r="AL23">
            <v>46.709744658676392</v>
          </cell>
          <cell r="AM23">
            <v>45.76</v>
          </cell>
          <cell r="AN23">
            <v>43.257909071862557</v>
          </cell>
          <cell r="AO23">
            <v>34.688156972669937</v>
          </cell>
          <cell r="AP23">
            <v>4.7619999999999996</v>
          </cell>
          <cell r="AQ23">
            <v>8.4</v>
          </cell>
          <cell r="AR23">
            <v>36.1</v>
          </cell>
          <cell r="AS23">
            <v>19.05</v>
          </cell>
          <cell r="AT23">
            <v>20.05</v>
          </cell>
          <cell r="AU23">
            <v>25.55</v>
          </cell>
          <cell r="AV23">
            <v>24.719000000000001</v>
          </cell>
          <cell r="AW23">
            <v>28.919</v>
          </cell>
          <cell r="AX23">
            <v>30.119</v>
          </cell>
          <cell r="AY23">
            <v>29.279</v>
          </cell>
          <cell r="AZ23">
            <v>35.923000000000002</v>
          </cell>
        </row>
        <row r="24">
          <cell r="A24" t="str">
            <v>BG08/19</v>
          </cell>
          <cell r="B24" t="str">
            <v>BG08/19</v>
          </cell>
          <cell r="C24" t="str">
            <v xml:space="preserve">    Bono Global VIII (12,125%)</v>
          </cell>
          <cell r="AG24">
            <v>12.157754274982702</v>
          </cell>
          <cell r="AH24">
            <v>29.100456136628829</v>
          </cell>
          <cell r="AI24">
            <v>27.605855192062091</v>
          </cell>
          <cell r="AJ24">
            <v>38.112898827379325</v>
          </cell>
          <cell r="AK24">
            <v>50.254055110416253</v>
          </cell>
          <cell r="AL24">
            <v>71.882484270347064</v>
          </cell>
          <cell r="AM24">
            <v>91.239012138970281</v>
          </cell>
          <cell r="AN24">
            <v>29.85326256634405</v>
          </cell>
          <cell r="AO24">
            <v>37.394665215024496</v>
          </cell>
          <cell r="AP24">
            <v>20.582000000000001</v>
          </cell>
          <cell r="AQ24">
            <v>20.02</v>
          </cell>
          <cell r="AR24">
            <v>19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</row>
        <row r="25">
          <cell r="A25" t="str">
            <v>BG09/09</v>
          </cell>
          <cell r="B25" t="str">
            <v>BG09/09</v>
          </cell>
          <cell r="C25" t="str">
            <v xml:space="preserve">    Bono Global IX (11,75%)</v>
          </cell>
          <cell r="AH25">
            <v>39.043590018207126</v>
          </cell>
          <cell r="AI25">
            <v>37.584934964084646</v>
          </cell>
          <cell r="AJ25">
            <v>35.867920868890607</v>
          </cell>
          <cell r="AK25">
            <v>128.563103085889</v>
          </cell>
          <cell r="AL25">
            <v>216.70082815734989</v>
          </cell>
          <cell r="AM25">
            <v>268.96892796483155</v>
          </cell>
          <cell r="AN25">
            <v>185.38235602643448</v>
          </cell>
          <cell r="AO25">
            <v>183.93831168831167</v>
          </cell>
          <cell r="AP25">
            <v>142.48699999999999</v>
          </cell>
          <cell r="AQ25">
            <v>140.56200000000001</v>
          </cell>
          <cell r="AR25">
            <v>138.4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25.369</v>
          </cell>
          <cell r="AX25">
            <v>25.369</v>
          </cell>
          <cell r="AY25">
            <v>25.369</v>
          </cell>
          <cell r="AZ25">
            <v>29</v>
          </cell>
        </row>
        <row r="26">
          <cell r="A26" t="str">
            <v>BG10/20</v>
          </cell>
          <cell r="B26" t="str">
            <v>BG10/20</v>
          </cell>
          <cell r="C26" t="str">
            <v xml:space="preserve">    Bono Global X (12%)</v>
          </cell>
          <cell r="AJ26">
            <v>0</v>
          </cell>
          <cell r="AK26">
            <v>18.064391000775796</v>
          </cell>
          <cell r="AL26">
            <v>20.142160844841595</v>
          </cell>
          <cell r="AM26">
            <v>38.28151260504201</v>
          </cell>
          <cell r="AN26">
            <v>15.434583714547117</v>
          </cell>
          <cell r="AO26">
            <v>33.586359920588585</v>
          </cell>
          <cell r="AP26">
            <v>10.574</v>
          </cell>
          <cell r="AQ26">
            <v>9.6489999999999991</v>
          </cell>
          <cell r="AR26">
            <v>9.0437368421052611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33.18</v>
          </cell>
          <cell r="AX26">
            <v>33.18</v>
          </cell>
          <cell r="AY26">
            <v>33.18</v>
          </cell>
          <cell r="AZ26">
            <v>33.18</v>
          </cell>
        </row>
        <row r="27">
          <cell r="A27" t="str">
            <v>BG11/10</v>
          </cell>
          <cell r="B27" t="str">
            <v>BG11/10</v>
          </cell>
          <cell r="C27" t="str">
            <v xml:space="preserve">    Bono Global XI (11,375%)</v>
          </cell>
          <cell r="AJ27">
            <v>0</v>
          </cell>
          <cell r="AK27">
            <v>259.09268192548495</v>
          </cell>
          <cell r="AL27">
            <v>177.4559831312599</v>
          </cell>
          <cell r="AM27">
            <v>254.79956663055253</v>
          </cell>
          <cell r="AN27">
            <v>230.68072162785819</v>
          </cell>
          <cell r="AO27">
            <v>85.760447590774135</v>
          </cell>
          <cell r="AP27">
            <v>65.787000000000006</v>
          </cell>
          <cell r="AQ27">
            <v>57.357999999999997</v>
          </cell>
          <cell r="AR27">
            <v>52.8</v>
          </cell>
          <cell r="AS27">
            <v>0</v>
          </cell>
          <cell r="AT27">
            <v>1.9</v>
          </cell>
          <cell r="AU27">
            <v>29.9</v>
          </cell>
          <cell r="AV27">
            <v>30.08</v>
          </cell>
          <cell r="AW27">
            <v>19.715999999999998</v>
          </cell>
          <cell r="AX27">
            <v>19.795999999999999</v>
          </cell>
          <cell r="AY27">
            <v>18.996000000000002</v>
          </cell>
          <cell r="AZ27">
            <v>30.080000000000002</v>
          </cell>
        </row>
        <row r="28">
          <cell r="A28" t="str">
            <v>BG12/15</v>
          </cell>
          <cell r="B28" t="str">
            <v>BG12/15</v>
          </cell>
          <cell r="C28" t="str">
            <v xml:space="preserve">    Bono Global XII (11,75%)</v>
          </cell>
          <cell r="AJ28">
            <v>0</v>
          </cell>
          <cell r="AK28">
            <v>0</v>
          </cell>
          <cell r="AL28">
            <v>174.27497548752586</v>
          </cell>
          <cell r="AM28">
            <v>174.67679413305393</v>
          </cell>
          <cell r="AN28">
            <v>156.07482769937641</v>
          </cell>
          <cell r="AO28">
            <v>146.79949760219228</v>
          </cell>
          <cell r="AP28">
            <v>49.558</v>
          </cell>
          <cell r="AQ28">
            <v>75.863</v>
          </cell>
          <cell r="AR28">
            <v>76.108263157894726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12.604000000000006</v>
          </cell>
          <cell r="AX28">
            <v>13.534000000000006</v>
          </cell>
          <cell r="AY28">
            <v>13.134</v>
          </cell>
          <cell r="AZ28">
            <v>46.014000000000003</v>
          </cell>
        </row>
        <row r="29">
          <cell r="A29" t="str">
            <v>BG13/30</v>
          </cell>
          <cell r="B29" t="str">
            <v>BG13/30</v>
          </cell>
          <cell r="C29" t="str">
            <v xml:space="preserve">    Bono Global XIII (10,25%)</v>
          </cell>
          <cell r="AJ29">
            <v>0</v>
          </cell>
          <cell r="AK29">
            <v>0</v>
          </cell>
          <cell r="AL29">
            <v>0</v>
          </cell>
          <cell r="AM29">
            <v>36.669450077537867</v>
          </cell>
          <cell r="AN29">
            <v>15.879995419672507</v>
          </cell>
          <cell r="AO29">
            <v>46.568800403225808</v>
          </cell>
          <cell r="AP29">
            <v>21.216999999999999</v>
          </cell>
          <cell r="AQ29">
            <v>36.182000000000002</v>
          </cell>
          <cell r="AR29">
            <v>34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BG14/31</v>
          </cell>
          <cell r="B30" t="str">
            <v>BG14/31</v>
          </cell>
          <cell r="C30" t="str">
            <v xml:space="preserve">    Bono Global XIV (12%)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12.808390392348658</v>
          </cell>
          <cell r="AP30">
            <v>10.78</v>
          </cell>
          <cell r="AQ30">
            <v>0.48</v>
          </cell>
          <cell r="AR30">
            <v>6.3157894736841635E-3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</row>
        <row r="31">
          <cell r="A31" t="str">
            <v>BG15/12</v>
          </cell>
          <cell r="B31" t="str">
            <v>BG15/12</v>
          </cell>
          <cell r="C31" t="str">
            <v xml:space="preserve">    Bono Global XV (12,375%)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120.70525019590282</v>
          </cell>
          <cell r="AP31">
            <v>79.388000000000005</v>
          </cell>
          <cell r="AQ31">
            <v>98.081999999999994</v>
          </cell>
          <cell r="AR31">
            <v>95.5</v>
          </cell>
          <cell r="AS31">
            <v>12.7</v>
          </cell>
          <cell r="AT31">
            <v>12.399999999999999</v>
          </cell>
          <cell r="AU31">
            <v>20.599999999999998</v>
          </cell>
          <cell r="AV31">
            <v>20.09</v>
          </cell>
          <cell r="AW31">
            <v>56.605999999999995</v>
          </cell>
          <cell r="AX31">
            <v>56.615999999999993</v>
          </cell>
          <cell r="AY31">
            <v>56.615999999999993</v>
          </cell>
          <cell r="AZ31">
            <v>62.48599999999999</v>
          </cell>
        </row>
        <row r="32">
          <cell r="A32" t="str">
            <v>BG16/08$</v>
          </cell>
          <cell r="B32" t="str">
            <v>BG16/08$</v>
          </cell>
          <cell r="C32" t="str">
            <v xml:space="preserve">    Bono Global XVI (10,00%-12,00%)</v>
          </cell>
          <cell r="AP32">
            <v>168.774</v>
          </cell>
          <cell r="AQ32">
            <v>168.5</v>
          </cell>
          <cell r="AR32">
            <v>167.5894736842105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BG17/08</v>
          </cell>
          <cell r="B33" t="str">
            <v>BG17/08</v>
          </cell>
          <cell r="C33" t="str">
            <v xml:space="preserve">    Bono Global XVII (7,00%-15,50%)</v>
          </cell>
          <cell r="AP33">
            <v>4489.7809999999999</v>
          </cell>
          <cell r="AQ33">
            <v>3766.4110000000001</v>
          </cell>
          <cell r="AR33">
            <v>3772.9291126315793</v>
          </cell>
          <cell r="AS33">
            <v>0</v>
          </cell>
          <cell r="AT33">
            <v>60.745400000000018</v>
          </cell>
          <cell r="AU33">
            <v>60.745400000000018</v>
          </cell>
          <cell r="AV33">
            <v>60.745400000000018</v>
          </cell>
          <cell r="AW33">
            <v>60.745400000000018</v>
          </cell>
          <cell r="AX33">
            <v>60.745400000000018</v>
          </cell>
          <cell r="AY33">
            <v>60.745400000000018</v>
          </cell>
          <cell r="AZ33">
            <v>36.005400000000023</v>
          </cell>
        </row>
        <row r="34">
          <cell r="A34" t="str">
            <v>BG18/18</v>
          </cell>
          <cell r="B34" t="str">
            <v>BG18/18</v>
          </cell>
          <cell r="C34" t="str">
            <v xml:space="preserve">    Bono Global XVIII (12,25%)</v>
          </cell>
          <cell r="AP34">
            <v>294.50599999999997</v>
          </cell>
          <cell r="AQ34">
            <v>400.14400000000001</v>
          </cell>
          <cell r="AR34">
            <v>516.1</v>
          </cell>
          <cell r="AS34">
            <v>0</v>
          </cell>
          <cell r="AT34">
            <v>24.69</v>
          </cell>
          <cell r="AU34">
            <v>24.69</v>
          </cell>
          <cell r="AV34">
            <v>26.202262500000003</v>
          </cell>
          <cell r="AW34">
            <v>27.419306653125005</v>
          </cell>
          <cell r="AX34">
            <v>27.229306653125004</v>
          </cell>
          <cell r="AY34">
            <v>28.897101685628911</v>
          </cell>
          <cell r="AZ34">
            <v>29.452561685628911</v>
          </cell>
        </row>
        <row r="35">
          <cell r="A35" t="str">
            <v>BG19/31</v>
          </cell>
          <cell r="B35" t="str">
            <v>BG19/31</v>
          </cell>
          <cell r="C35" t="str">
            <v xml:space="preserve">    Bono Global XIX (12,00%)</v>
          </cell>
          <cell r="AP35">
            <v>172.86799999999999</v>
          </cell>
          <cell r="AQ35">
            <v>130.12200000000001</v>
          </cell>
          <cell r="AR35">
            <v>180.85</v>
          </cell>
          <cell r="AS35">
            <v>0</v>
          </cell>
          <cell r="AT35">
            <v>28.234999999999999</v>
          </cell>
          <cell r="AU35">
            <v>31.777149999999999</v>
          </cell>
          <cell r="AV35">
            <v>34.042529000000002</v>
          </cell>
          <cell r="AW35">
            <v>36.085080740000002</v>
          </cell>
          <cell r="AX35">
            <v>36.085080740000002</v>
          </cell>
          <cell r="AY35">
            <v>38.250185584400008</v>
          </cell>
          <cell r="AZ35">
            <v>38.250185584400008</v>
          </cell>
        </row>
        <row r="37">
          <cell r="C37" t="str">
            <v>Euronotas</v>
          </cell>
          <cell r="X37">
            <v>4.1210000000000004</v>
          </cell>
          <cell r="Y37">
            <v>30.712855606608663</v>
          </cell>
          <cell r="Z37">
            <v>46.586251652587165</v>
          </cell>
          <cell r="AA37">
            <v>16.204430490144773</v>
          </cell>
          <cell r="AB37">
            <v>82.856180532165709</v>
          </cell>
          <cell r="AC37">
            <v>87.211430744473944</v>
          </cell>
          <cell r="AD37">
            <v>113.02439681730603</v>
          </cell>
          <cell r="AE37">
            <v>104.97859245383998</v>
          </cell>
          <cell r="AF37">
            <v>94.350060129004063</v>
          </cell>
          <cell r="AG37">
            <v>86.361587982832603</v>
          </cell>
          <cell r="AH37">
            <v>145.21528338912617</v>
          </cell>
          <cell r="AI37">
            <v>69.048780487804876</v>
          </cell>
          <cell r="AJ37">
            <v>165.55142457312121</v>
          </cell>
          <cell r="AK37">
            <v>175.60608036540643</v>
          </cell>
          <cell r="AL37">
            <v>165.94654167759549</v>
          </cell>
          <cell r="AM37">
            <v>455.3262660352197</v>
          </cell>
          <cell r="AN37">
            <v>341.23027123777121</v>
          </cell>
          <cell r="AO37">
            <v>303.92090898564214</v>
          </cell>
          <cell r="AP37">
            <v>93.55</v>
          </cell>
          <cell r="AQ37">
            <v>92.59</v>
          </cell>
          <cell r="AR37">
            <v>87.232105263157891</v>
          </cell>
          <cell r="AS37">
            <v>14.192105263157893</v>
          </cell>
          <cell r="AT37">
            <v>6.2041742286751358</v>
          </cell>
          <cell r="AU37">
            <v>5.2084487534626032</v>
          </cell>
          <cell r="AV37">
            <v>4.2032280701754381</v>
          </cell>
          <cell r="AW37">
            <v>4.4300309597523215</v>
          </cell>
          <cell r="AX37">
            <v>4.8687865497076022</v>
          </cell>
          <cell r="AY37">
            <v>4.950751879699248</v>
          </cell>
          <cell r="AZ37">
            <v>4.8343414281845263</v>
          </cell>
          <cell r="BA37">
            <v>4.8319126866008206</v>
          </cell>
        </row>
        <row r="38">
          <cell r="A38" t="str">
            <v>EL/ARP-61</v>
          </cell>
          <cell r="B38" t="str">
            <v>EL/ARP-61</v>
          </cell>
          <cell r="C38" t="str">
            <v xml:space="preserve">    Euronota LXI $-2007</v>
          </cell>
          <cell r="Y38">
            <v>26.512855606608664</v>
          </cell>
          <cell r="Z38">
            <v>43.83058662795662</v>
          </cell>
          <cell r="AA38">
            <v>16.204430490144773</v>
          </cell>
          <cell r="AB38">
            <v>82.856180532165709</v>
          </cell>
          <cell r="AC38">
            <v>86.646548472274603</v>
          </cell>
          <cell r="AD38">
            <v>112.75943862423404</v>
          </cell>
          <cell r="AE38">
            <v>104.97859245383998</v>
          </cell>
          <cell r="AF38">
            <v>94.350060129004063</v>
          </cell>
          <cell r="AG38">
            <v>86.361587982832603</v>
          </cell>
          <cell r="AH38">
            <v>145.21528338912617</v>
          </cell>
          <cell r="AI38">
            <v>69.048780487804876</v>
          </cell>
          <cell r="AJ38">
            <v>20.808730493462672</v>
          </cell>
          <cell r="AK38">
            <v>27.266977708657333</v>
          </cell>
          <cell r="AL38">
            <v>25.926721700780277</v>
          </cell>
          <cell r="AM38">
            <v>23.219597550306212</v>
          </cell>
          <cell r="AN38">
            <v>33.583791066431758</v>
          </cell>
          <cell r="AO38">
            <v>52.956446850393704</v>
          </cell>
          <cell r="AP38">
            <v>1.39</v>
          </cell>
          <cell r="AQ38">
            <v>4.13</v>
          </cell>
          <cell r="AR38">
            <v>4.13</v>
          </cell>
          <cell r="AS38">
            <v>3.9299999999999997</v>
          </cell>
          <cell r="AT38">
            <v>1.3551724137931034</v>
          </cell>
          <cell r="AU38">
            <v>1.0342105263157895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EL/ARP-68</v>
          </cell>
          <cell r="B39" t="str">
            <v>EL/ARP-68</v>
          </cell>
          <cell r="C39" t="str">
            <v xml:space="preserve">    Euronota LXVIII $-2002</v>
          </cell>
          <cell r="AA39">
            <v>0</v>
          </cell>
          <cell r="AB39">
            <v>0</v>
          </cell>
          <cell r="AC39">
            <v>0.56488227219934539</v>
          </cell>
          <cell r="AD39">
            <v>0.26495819307199475</v>
          </cell>
          <cell r="AJ39">
            <v>45.361930294906166</v>
          </cell>
          <cell r="AK39">
            <v>46.445407462213296</v>
          </cell>
          <cell r="AL39">
            <v>59.293282475100661</v>
          </cell>
          <cell r="AM39">
            <v>123.15415185107717</v>
          </cell>
          <cell r="AN39">
            <v>155.79762294188203</v>
          </cell>
          <cell r="AO39">
            <v>125.12710428200204</v>
          </cell>
          <cell r="AP39">
            <v>18.86</v>
          </cell>
          <cell r="AQ39">
            <v>15.52</v>
          </cell>
          <cell r="AR39">
            <v>10.162105263157894</v>
          </cell>
          <cell r="AS39">
            <v>8.2621052631578937</v>
          </cell>
          <cell r="AT39">
            <v>2.8490018148820324</v>
          </cell>
          <cell r="AU39">
            <v>2.1742382271468141</v>
          </cell>
          <cell r="AV39">
            <v>2.2032280701754385</v>
          </cell>
          <cell r="AW39">
            <v>2.4300309597523215</v>
          </cell>
          <cell r="AX39">
            <v>2.8687865497076022</v>
          </cell>
          <cell r="AY39">
            <v>2.950751879699248</v>
          </cell>
          <cell r="AZ39">
            <v>2.8343414281845263</v>
          </cell>
        </row>
        <row r="40">
          <cell r="A40" t="str">
            <v>EL/DEM-31</v>
          </cell>
          <cell r="B40" t="str">
            <v>EL/DEM-31</v>
          </cell>
          <cell r="AJ40">
            <v>1.4259999999999999</v>
          </cell>
          <cell r="AK40">
            <v>1.4239999999999999</v>
          </cell>
          <cell r="AL40">
            <v>1.4119999999999999</v>
          </cell>
          <cell r="AM40">
            <v>1.4350000000000001</v>
          </cell>
          <cell r="AN40">
            <v>1.4430000000000001</v>
          </cell>
          <cell r="AO40">
            <v>1.349</v>
          </cell>
        </row>
        <row r="41">
          <cell r="A41" t="str">
            <v>EL/DEM-44</v>
          </cell>
          <cell r="B41" t="str">
            <v>EL/DEM-44</v>
          </cell>
          <cell r="C41" t="str">
            <v xml:space="preserve">    Euronota XLIV DM (11.75%)</v>
          </cell>
          <cell r="X41">
            <v>4.1210000000000004</v>
          </cell>
          <cell r="Y41">
            <v>4.2</v>
          </cell>
          <cell r="Z41">
            <v>2.7556650246305421</v>
          </cell>
          <cell r="AJ41">
            <v>0</v>
          </cell>
          <cell r="AK41">
            <v>0</v>
          </cell>
          <cell r="AL41">
            <v>5.8730243902439035E-2</v>
          </cell>
          <cell r="AM41">
            <v>0</v>
          </cell>
          <cell r="AN41">
            <v>0</v>
          </cell>
          <cell r="AO41">
            <v>4.4346235754250084E-2</v>
          </cell>
        </row>
        <row r="42">
          <cell r="A42" t="str">
            <v>EL/DEM-55</v>
          </cell>
          <cell r="B42" t="str">
            <v>EL/DEM-55</v>
          </cell>
          <cell r="AN42">
            <v>0</v>
          </cell>
          <cell r="AO42">
            <v>24.223337246539835</v>
          </cell>
        </row>
        <row r="43">
          <cell r="A43" t="str">
            <v>EL/DEM-62</v>
          </cell>
          <cell r="B43" t="str">
            <v>EL/DEM-62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1.96</v>
          </cell>
          <cell r="AO43">
            <v>1.9590000000000001</v>
          </cell>
          <cell r="AP43">
            <v>2</v>
          </cell>
          <cell r="AQ43">
            <v>2</v>
          </cell>
          <cell r="AR43">
            <v>2</v>
          </cell>
          <cell r="AS43">
            <v>2</v>
          </cell>
          <cell r="AT43">
            <v>2</v>
          </cell>
          <cell r="AU43">
            <v>2</v>
          </cell>
          <cell r="AV43">
            <v>2</v>
          </cell>
          <cell r="AW43">
            <v>2</v>
          </cell>
          <cell r="AX43">
            <v>2</v>
          </cell>
          <cell r="AY43">
            <v>2</v>
          </cell>
          <cell r="AZ43">
            <v>2</v>
          </cell>
        </row>
        <row r="44">
          <cell r="A44" t="str">
            <v>EL/DEM-76</v>
          </cell>
          <cell r="B44" t="str">
            <v>EL/DEM-76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1.8159999999999998</v>
          </cell>
          <cell r="AO44">
            <v>1.8160000000000001</v>
          </cell>
        </row>
        <row r="45">
          <cell r="A45" t="str">
            <v>EL/ESP-64</v>
          </cell>
          <cell r="B45" t="str">
            <v>EL/ESP-64</v>
          </cell>
          <cell r="C45" t="str">
            <v xml:space="preserve">    Euronotas Ptas. LXIV</v>
          </cell>
          <cell r="AJ45">
            <v>39.384999999999998</v>
          </cell>
        </row>
        <row r="46">
          <cell r="A46" t="str">
            <v>EL/EUR-88</v>
          </cell>
          <cell r="B46" t="str">
            <v>EL/EUR-88</v>
          </cell>
          <cell r="AN46">
            <v>0.78683339311736356</v>
          </cell>
          <cell r="AO46">
            <v>0.77803973825850348</v>
          </cell>
        </row>
        <row r="47">
          <cell r="A47" t="str">
            <v>EL/EUR-92</v>
          </cell>
          <cell r="B47" t="str">
            <v>EL/EUR-92</v>
          </cell>
        </row>
        <row r="48">
          <cell r="A48" t="str">
            <v>EL/EUR-93</v>
          </cell>
          <cell r="B48" t="str">
            <v>EL/EUR-93</v>
          </cell>
          <cell r="AN48">
            <v>0</v>
          </cell>
          <cell r="AO48">
            <v>2.8090000000000002</v>
          </cell>
        </row>
        <row r="49">
          <cell r="A49" t="str">
            <v>EL/EUR-94</v>
          </cell>
          <cell r="B49" t="str">
            <v>EL/EUR-94</v>
          </cell>
        </row>
        <row r="50">
          <cell r="A50" t="str">
            <v>EL/EUR-96</v>
          </cell>
          <cell r="B50" t="str">
            <v>EL/EUR-96</v>
          </cell>
          <cell r="C50" t="str">
            <v xml:space="preserve">    Euronotas Euro LXXXVIII</v>
          </cell>
          <cell r="AJ50">
            <v>10.039</v>
          </cell>
          <cell r="AN50">
            <v>0</v>
          </cell>
          <cell r="AO50">
            <v>0</v>
          </cell>
        </row>
        <row r="51">
          <cell r="A51" t="str">
            <v>EL/EUR-100</v>
          </cell>
          <cell r="B51" t="str">
            <v>EL/EUR-100</v>
          </cell>
          <cell r="AJ51">
            <v>0.97199999999999998</v>
          </cell>
          <cell r="AK51">
            <v>0.76900000000000002</v>
          </cell>
          <cell r="AL51">
            <v>4.6559999999999997</v>
          </cell>
          <cell r="AM51">
            <v>4.1310000000000002</v>
          </cell>
          <cell r="AN51">
            <v>0.215</v>
          </cell>
          <cell r="AO51">
            <v>0</v>
          </cell>
        </row>
        <row r="52">
          <cell r="A52" t="str">
            <v>EL/EUR-102</v>
          </cell>
          <cell r="B52" t="str">
            <v>EL/EUR-102</v>
          </cell>
          <cell r="AK52">
            <v>0.36899999999999999</v>
          </cell>
          <cell r="AL52">
            <v>0.35599999999999998</v>
          </cell>
          <cell r="AM52">
            <v>0.36900000000000005</v>
          </cell>
          <cell r="AN52">
            <v>0.35599999999999998</v>
          </cell>
          <cell r="AO52">
            <v>0</v>
          </cell>
        </row>
        <row r="53">
          <cell r="A53" t="str">
            <v>EL/EUR-107</v>
          </cell>
          <cell r="B53" t="str">
            <v>EL/EUR-107</v>
          </cell>
          <cell r="AK53">
            <v>16.385000000000002</v>
          </cell>
          <cell r="AL53">
            <v>0.39900000000000002</v>
          </cell>
          <cell r="AM53">
            <v>0.42899999999999999</v>
          </cell>
          <cell r="AN53">
            <v>0.81599999999999995</v>
          </cell>
          <cell r="AO53">
            <v>0.83799999999999997</v>
          </cell>
        </row>
        <row r="54">
          <cell r="A54" t="str">
            <v>EL/EUR-108</v>
          </cell>
          <cell r="B54" t="str">
            <v>EL/EUR-108</v>
          </cell>
          <cell r="AK54">
            <v>2.000200020002</v>
          </cell>
          <cell r="AL54">
            <v>1.8000361155325639</v>
          </cell>
          <cell r="AM54">
            <v>1.6849445876875322</v>
          </cell>
          <cell r="AN54">
            <v>3.5878843849206352</v>
          </cell>
          <cell r="AO54">
            <v>1.9485215452195774</v>
          </cell>
        </row>
        <row r="55">
          <cell r="A55" t="str">
            <v>EL/EUR-112</v>
          </cell>
          <cell r="B55" t="str">
            <v>EL/EUR-112</v>
          </cell>
        </row>
        <row r="56">
          <cell r="A56" t="str">
            <v>EL/ITL-53</v>
          </cell>
          <cell r="B56" t="str">
            <v>EL/ITL-53</v>
          </cell>
          <cell r="AN56">
            <v>0</v>
          </cell>
          <cell r="AO56">
            <v>2.964</v>
          </cell>
        </row>
        <row r="57">
          <cell r="A57" t="str">
            <v>EL/USD-74</v>
          </cell>
          <cell r="B57" t="str">
            <v>EL/USD-74</v>
          </cell>
          <cell r="AJ57">
            <v>30.907189802828121</v>
          </cell>
          <cell r="AK57">
            <v>38.586804863464224</v>
          </cell>
          <cell r="AL57">
            <v>46.422018348623851</v>
          </cell>
          <cell r="AM57">
            <v>48.964392244593583</v>
          </cell>
          <cell r="AN57">
            <v>63.486552567237169</v>
          </cell>
          <cell r="AO57">
            <v>2.6661869209319065</v>
          </cell>
        </row>
        <row r="58">
          <cell r="A58" t="str">
            <v>EL/USD-79</v>
          </cell>
          <cell r="B58" t="str">
            <v>EL/USD-79</v>
          </cell>
          <cell r="C58" t="str">
            <v xml:space="preserve">    Euronota LXXIX Dls. (Glob IV-25bp)</v>
          </cell>
          <cell r="AE58">
            <v>25.8</v>
          </cell>
          <cell r="AF58">
            <v>1.2</v>
          </cell>
          <cell r="AJ58">
            <v>0.29977911012937836</v>
          </cell>
          <cell r="AK58">
            <v>25.916344533650513</v>
          </cell>
          <cell r="AL58">
            <v>9.0689225659123931</v>
          </cell>
          <cell r="AM58">
            <v>235.86423505572444</v>
          </cell>
          <cell r="AN58">
            <v>60.893430344532426</v>
          </cell>
          <cell r="AO58">
            <v>67.627189324437026</v>
          </cell>
          <cell r="AP58">
            <v>66.3</v>
          </cell>
          <cell r="AQ58">
            <v>65.94</v>
          </cell>
          <cell r="AR58">
            <v>65.94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A59" t="str">
            <v>EL/USD-91</v>
          </cell>
          <cell r="B59" t="str">
            <v>EL/USD-91</v>
          </cell>
          <cell r="AJ59">
            <v>16.351794871794873</v>
          </cell>
          <cell r="AK59">
            <v>16.443345777419029</v>
          </cell>
          <cell r="AL59">
            <v>16.553830227743273</v>
          </cell>
          <cell r="AM59">
            <v>16.074944745830823</v>
          </cell>
          <cell r="AN59">
            <v>16.488156539649847</v>
          </cell>
          <cell r="AO59">
            <v>16.814736842105265</v>
          </cell>
          <cell r="AP59">
            <v>5</v>
          </cell>
          <cell r="AQ59">
            <v>5</v>
          </cell>
          <cell r="AR59">
            <v>5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A60" t="str">
            <v>NMB</v>
          </cell>
          <cell r="C60" t="str">
            <v>Bonos Dinero Nuevo</v>
          </cell>
          <cell r="X60">
            <v>2</v>
          </cell>
          <cell r="Y60">
            <v>2.016</v>
          </cell>
          <cell r="Z60">
            <v>1.6867346938775512</v>
          </cell>
          <cell r="AA60">
            <v>1.731958762886598</v>
          </cell>
          <cell r="AB60">
            <v>2.2105263157894739</v>
          </cell>
          <cell r="AC60">
            <v>1.4168421052631581</v>
          </cell>
          <cell r="AD60">
            <v>1.0442105263157895</v>
          </cell>
          <cell r="AE60">
            <v>1.0621052631578947</v>
          </cell>
          <cell r="AF60">
            <v>0.73684210526315785</v>
          </cell>
          <cell r="AG60">
            <v>0.77777777777777768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2">
          <cell r="B62" t="str">
            <v>PRÉSTAMOS GARANTIZADOS</v>
          </cell>
          <cell r="AS62">
            <v>7073.4647177071729</v>
          </cell>
          <cell r="AT62">
            <v>3889.5597299832521</v>
          </cell>
          <cell r="AU62">
            <v>3431.0370903113139</v>
          </cell>
          <cell r="AV62">
            <v>3793.0191700343489</v>
          </cell>
          <cell r="AW62">
            <v>4286.2644096814311</v>
          </cell>
          <cell r="AX62">
            <v>5163.875666559451</v>
          </cell>
          <cell r="AY62">
            <v>5334.7480124725389</v>
          </cell>
          <cell r="AZ62">
            <v>5086.3364611584484</v>
          </cell>
        </row>
        <row r="64">
          <cell r="A64" t="str">
            <v>P FRB</v>
          </cell>
          <cell r="C64" t="str">
            <v>FRB</v>
          </cell>
          <cell r="AS64">
            <v>278.68277544000011</v>
          </cell>
          <cell r="AT64">
            <v>141.00771852211372</v>
          </cell>
          <cell r="AU64">
            <v>124.38495507347126</v>
          </cell>
          <cell r="AV64">
            <v>138.18153665777618</v>
          </cell>
          <cell r="AW64">
            <v>156.15070109069666</v>
          </cell>
          <cell r="AX64">
            <v>188.12250682835895</v>
          </cell>
          <cell r="AY64">
            <v>194.34746965404798</v>
          </cell>
          <cell r="AZ64">
            <v>185.2977157916618</v>
          </cell>
        </row>
        <row r="65">
          <cell r="A65" t="str">
            <v>P BG01/03</v>
          </cell>
          <cell r="C65" t="str">
            <v>BG01/03</v>
          </cell>
          <cell r="AS65">
            <v>9.120718630799999</v>
          </cell>
          <cell r="AT65">
            <v>4.6148949226614038</v>
          </cell>
          <cell r="AU65">
            <v>4.0708657911801289</v>
          </cell>
          <cell r="AV65">
            <v>4.5282493099413896</v>
          </cell>
          <cell r="AW65">
            <v>5.1171040760098521</v>
          </cell>
          <cell r="AX65">
            <v>6.1648294868779194</v>
          </cell>
          <cell r="AY65">
            <v>6.368823336574704</v>
          </cell>
          <cell r="AZ65">
            <v>6.0722602596711628</v>
          </cell>
        </row>
        <row r="66">
          <cell r="A66" t="str">
            <v>P BG04/06</v>
          </cell>
          <cell r="C66" t="str">
            <v>BG04/06</v>
          </cell>
          <cell r="AS66">
            <v>0.25609549999999998</v>
          </cell>
          <cell r="AT66">
            <v>0.12957902447241379</v>
          </cell>
          <cell r="AU66">
            <v>0.11430353817786042</v>
          </cell>
          <cell r="AV66">
            <v>0.12714615131728693</v>
          </cell>
          <cell r="AW66">
            <v>0.14368027125323529</v>
          </cell>
          <cell r="AX66">
            <v>0.17309876049956219</v>
          </cell>
          <cell r="AY66">
            <v>0.17882658843173915</v>
          </cell>
          <cell r="AZ66">
            <v>0.17049956152349988</v>
          </cell>
        </row>
        <row r="67">
          <cell r="A67" t="str">
            <v>P BG05/17</v>
          </cell>
          <cell r="C67" t="str">
            <v>BG05/17</v>
          </cell>
          <cell r="AS67">
            <v>268.33073165230002</v>
          </cell>
          <cell r="AT67">
            <v>135.76979854575376</v>
          </cell>
          <cell r="AU67">
            <v>119.76450983993041</v>
          </cell>
          <cell r="AV67">
            <v>133.22069231884848</v>
          </cell>
          <cell r="AW67">
            <v>150.54474721102699</v>
          </cell>
          <cell r="AX67">
            <v>181.36873569802583</v>
          </cell>
          <cell r="AY67">
            <v>187.37021662923908</v>
          </cell>
          <cell r="AZ67">
            <v>178.64535725929218</v>
          </cell>
        </row>
        <row r="68">
          <cell r="A68" t="str">
            <v>P BG06/27</v>
          </cell>
          <cell r="C68" t="str">
            <v>BG06/27</v>
          </cell>
          <cell r="AS68">
            <v>104.25134628309999</v>
          </cell>
          <cell r="AT68">
            <v>52.749024294842741</v>
          </cell>
          <cell r="AU68">
            <v>46.530679921996551</v>
          </cell>
          <cell r="AV68">
            <v>51.758650384492945</v>
          </cell>
          <cell r="AW68">
            <v>58.489359291634464</v>
          </cell>
          <cell r="AX68">
            <v>70.465036761736357</v>
          </cell>
          <cell r="AY68">
            <v>72.79672073590767</v>
          </cell>
          <cell r="AZ68">
            <v>69.406954942601871</v>
          </cell>
        </row>
        <row r="69">
          <cell r="A69" t="str">
            <v>P BG07/05</v>
          </cell>
          <cell r="C69" t="str">
            <v>BG07/05</v>
          </cell>
          <cell r="AS69">
            <v>37.746295952399997</v>
          </cell>
          <cell r="AT69">
            <v>19.098844794067109</v>
          </cell>
          <cell r="AU69">
            <v>16.847368190647519</v>
          </cell>
          <cell r="AV69">
            <v>18.74026000781328</v>
          </cell>
          <cell r="AW69">
            <v>21.177248492245003</v>
          </cell>
          <cell r="AX69">
            <v>25.51328329787162</v>
          </cell>
          <cell r="AY69">
            <v>26.357516360507919</v>
          </cell>
          <cell r="AZ69">
            <v>25.130183501937587</v>
          </cell>
        </row>
        <row r="70">
          <cell r="A70" t="str">
            <v>P BG08/19</v>
          </cell>
          <cell r="C70" t="str">
            <v>BG08/19</v>
          </cell>
          <cell r="AS70">
            <v>19.412368462900002</v>
          </cell>
          <cell r="AT70">
            <v>9.8222568070178227</v>
          </cell>
          <cell r="AU70">
            <v>8.6643552882490482</v>
          </cell>
          <cell r="AV70">
            <v>9.637841891055535</v>
          </cell>
          <cell r="AW70">
            <v>10.891149459546236</v>
          </cell>
          <cell r="AX70">
            <v>13.121108802336559</v>
          </cell>
          <cell r="AY70">
            <v>13.555285530594219</v>
          </cell>
          <cell r="AZ70">
            <v>12.924086175106817</v>
          </cell>
        </row>
        <row r="71">
          <cell r="A71" t="str">
            <v>P BG09/09</v>
          </cell>
          <cell r="C71" t="str">
            <v>BG09/09</v>
          </cell>
          <cell r="AS71">
            <v>147.82709335320001</v>
          </cell>
          <cell r="AT71">
            <v>74.797450745132593</v>
          </cell>
          <cell r="AU71">
            <v>65.97991690138889</v>
          </cell>
          <cell r="AV71">
            <v>73.393113039005669</v>
          </cell>
          <cell r="AW71">
            <v>82.937173326220574</v>
          </cell>
          <cell r="AX71">
            <v>99.918532842990203</v>
          </cell>
          <cell r="AY71">
            <v>103.2248312919711</v>
          </cell>
          <cell r="AZ71">
            <v>98.418186176696139</v>
          </cell>
        </row>
        <row r="72">
          <cell r="A72" t="str">
            <v>P BG10/20</v>
          </cell>
          <cell r="C72" t="str">
            <v>BG10/20</v>
          </cell>
          <cell r="AS72">
            <v>9.2994427323999975</v>
          </cell>
          <cell r="AT72">
            <v>4.7053256203309699</v>
          </cell>
          <cell r="AU72">
            <v>4.1506360220921872</v>
          </cell>
          <cell r="AV72">
            <v>4.6169821524399079</v>
          </cell>
          <cell r="AW72">
            <v>5.2173757613669878</v>
          </cell>
          <cell r="AX72">
            <v>6.2856317675050972</v>
          </cell>
          <cell r="AY72">
            <v>6.4936229576522129</v>
          </cell>
          <cell r="AZ72">
            <v>6.1912486095503327</v>
          </cell>
        </row>
        <row r="73">
          <cell r="A73" t="str">
            <v>P BG11/10</v>
          </cell>
          <cell r="C73" t="str">
            <v>BG11/10</v>
          </cell>
          <cell r="AS73">
            <v>53.692506294499999</v>
          </cell>
          <cell r="AT73">
            <v>27.167297305576426</v>
          </cell>
          <cell r="AU73">
            <v>23.964667255373062</v>
          </cell>
          <cell r="AV73">
            <v>15.982917609263769</v>
          </cell>
          <cell r="AW73">
            <v>18.061340541771507</v>
          </cell>
          <cell r="AX73">
            <v>21.75939419846231</v>
          </cell>
          <cell r="AY73">
            <v>22.479411288807196</v>
          </cell>
          <cell r="AZ73">
            <v>21.432661673300622</v>
          </cell>
        </row>
        <row r="74">
          <cell r="A74" t="str">
            <v>P BG12/15</v>
          </cell>
          <cell r="C74" t="str">
            <v>BG12/15</v>
          </cell>
          <cell r="AS74">
            <v>91.362594734400005</v>
          </cell>
          <cell r="AT74">
            <v>46.227582675025694</v>
          </cell>
          <cell r="AU74">
            <v>40.778021617919414</v>
          </cell>
          <cell r="AV74">
            <v>35.18182159716045</v>
          </cell>
          <cell r="AW74">
            <v>39.756875201425551</v>
          </cell>
          <cell r="AX74">
            <v>47.897082589531813</v>
          </cell>
          <cell r="AY74">
            <v>49.481994270784433</v>
          </cell>
          <cell r="AZ74">
            <v>47.177874389173844</v>
          </cell>
        </row>
        <row r="75">
          <cell r="A75" t="str">
            <v>P BG13/30</v>
          </cell>
          <cell r="C75" t="str">
            <v>BG13/30</v>
          </cell>
          <cell r="AS75">
            <v>35.016457200000005</v>
          </cell>
          <cell r="AT75">
            <v>17.717602864775174</v>
          </cell>
          <cell r="AU75">
            <v>15.628954637678584</v>
          </cell>
          <cell r="AV75">
            <v>17.384951183236343</v>
          </cell>
          <cell r="AW75">
            <v>19.645694941236005</v>
          </cell>
          <cell r="AX75">
            <v>23.668144650749316</v>
          </cell>
          <cell r="AY75">
            <v>24.451322182709223</v>
          </cell>
          <cell r="AZ75">
            <v>23.31275090232511</v>
          </cell>
        </row>
        <row r="76">
          <cell r="A76" t="str">
            <v>P BG14/31</v>
          </cell>
          <cell r="C76" t="str">
            <v>BG14/31</v>
          </cell>
          <cell r="AS76">
            <v>2.0639999999999999E-2</v>
          </cell>
          <cell r="AT76">
            <v>1.044341296551724E-2</v>
          </cell>
          <cell r="AU76">
            <v>9.2122861510297478E-3</v>
          </cell>
          <cell r="AV76">
            <v>1.0247335713391302E-2</v>
          </cell>
          <cell r="AW76">
            <v>1.1579902023529412E-2</v>
          </cell>
          <cell r="AX76">
            <v>1.3950883231884058E-2</v>
          </cell>
          <cell r="AY76">
            <v>1.4412517147826088E-2</v>
          </cell>
          <cell r="AZ76">
            <v>1.3741400961145499E-2</v>
          </cell>
        </row>
        <row r="77">
          <cell r="A77" t="str">
            <v>P BG15/12</v>
          </cell>
          <cell r="C77" t="str">
            <v>BG15/12</v>
          </cell>
          <cell r="AS77">
            <v>97.982620223999987</v>
          </cell>
          <cell r="AT77">
            <v>49.577178606718661</v>
          </cell>
          <cell r="AU77">
            <v>43.73274880480438</v>
          </cell>
          <cell r="AV77">
            <v>48.646356759353296</v>
          </cell>
          <cell r="AW77">
            <v>54.972342160979231</v>
          </cell>
          <cell r="AX77">
            <v>66.227911506737655</v>
          </cell>
          <cell r="AY77">
            <v>68.419389252293172</v>
          </cell>
          <cell r="AZ77">
            <v>65.233453087288169</v>
          </cell>
        </row>
        <row r="78">
          <cell r="A78" t="str">
            <v>P BG16/08$</v>
          </cell>
          <cell r="C78" t="str">
            <v>BG16/08$</v>
          </cell>
          <cell r="AS78">
            <v>169.79215402200001</v>
          </cell>
          <cell r="AT78">
            <v>61.365226424295933</v>
          </cell>
          <cell r="AU78">
            <v>54.131156874667106</v>
          </cell>
          <cell r="AV78">
            <v>60.213081525584073</v>
          </cell>
          <cell r="AW78">
            <v>68.043206946939904</v>
          </cell>
          <cell r="AX78">
            <v>81.975031646283057</v>
          </cell>
          <cell r="AY78">
            <v>84.687580682738201</v>
          </cell>
          <cell r="AZ78">
            <v>80.744119202411241</v>
          </cell>
        </row>
        <row r="79">
          <cell r="A79" t="str">
            <v>P BG17/08</v>
          </cell>
          <cell r="C79" t="str">
            <v>BG17/08</v>
          </cell>
          <cell r="AS79">
            <v>4788.17596852527</v>
          </cell>
          <cell r="AT79">
            <v>2596.9938364330587</v>
          </cell>
          <cell r="AU79">
            <v>2290.8459555010008</v>
          </cell>
          <cell r="AV79">
            <v>2545.752339396754</v>
          </cell>
          <cell r="AW79">
            <v>2876.8026627507747</v>
          </cell>
          <cell r="AX79">
            <v>3465.8270810634076</v>
          </cell>
          <cell r="AY79">
            <v>3580.511097897026</v>
          </cell>
          <cell r="AZ79">
            <v>3413.7852630035268</v>
          </cell>
        </row>
        <row r="80">
          <cell r="A80" t="str">
            <v>P BG18/18</v>
          </cell>
          <cell r="C80" t="str">
            <v>BG18/18</v>
          </cell>
          <cell r="AS80">
            <v>707.27611384639181</v>
          </cell>
          <cell r="AT80">
            <v>519.02149065219464</v>
          </cell>
          <cell r="AU80">
            <v>457.83638990524372</v>
          </cell>
          <cell r="AV80">
            <v>509.27675413574985</v>
          </cell>
          <cell r="AW80">
            <v>575.50324110552197</v>
          </cell>
          <cell r="AX80">
            <v>693.33734429878018</v>
          </cell>
          <cell r="AY80">
            <v>716.27983675588814</v>
          </cell>
          <cell r="AZ80">
            <v>682.92639906632303</v>
          </cell>
        </row>
        <row r="81">
          <cell r="A81" t="str">
            <v>P BG19/31</v>
          </cell>
          <cell r="C81" t="str">
            <v>BG19/31</v>
          </cell>
          <cell r="AS81">
            <v>180.85048010151101</v>
          </cell>
          <cell r="AT81">
            <v>91.506601197293506</v>
          </cell>
          <cell r="AU81">
            <v>80.719301029371664</v>
          </cell>
          <cell r="AV81">
            <v>89.788545713574464</v>
          </cell>
          <cell r="AW81">
            <v>101.4646725040578</v>
          </cell>
          <cell r="AX81">
            <v>122.23953150805966</v>
          </cell>
          <cell r="AY81">
            <v>126.28443050657015</v>
          </cell>
          <cell r="AZ81">
            <v>120.40401943268061</v>
          </cell>
        </row>
        <row r="82">
          <cell r="A82" t="str">
            <v>P EL/ARP-61</v>
          </cell>
          <cell r="C82" t="str">
            <v>EL/ARP-61</v>
          </cell>
          <cell r="AS82">
            <v>0.18493498800000002</v>
          </cell>
          <cell r="AT82">
            <v>6.3770685517241382E-2</v>
          </cell>
          <cell r="AU82">
            <v>5.6253047253030833E-2</v>
          </cell>
          <cell r="AV82">
            <v>6.2573377623385759E-2</v>
          </cell>
          <cell r="AW82">
            <v>7.0710436588235309E-2</v>
          </cell>
          <cell r="AX82">
            <v>8.5188375697271057E-2</v>
          </cell>
          <cell r="AY82">
            <v>8.8007254101757651E-2</v>
          </cell>
          <cell r="AZ82">
            <v>8.3909212644654521E-2</v>
          </cell>
        </row>
        <row r="83">
          <cell r="A83" t="str">
            <v>P EL/ARP-68</v>
          </cell>
          <cell r="C83" t="str">
            <v>EL/ARP-68</v>
          </cell>
          <cell r="AS83">
            <v>1.9946971360000001</v>
          </cell>
          <cell r="AT83">
            <v>0.68782659862068973</v>
          </cell>
          <cell r="AU83">
            <v>0.60674182565655588</v>
          </cell>
          <cell r="AV83">
            <v>0.67491251106693795</v>
          </cell>
          <cell r="AW83">
            <v>0.76267831670588238</v>
          </cell>
          <cell r="AX83">
            <v>0.91883645632182132</v>
          </cell>
          <cell r="AY83">
            <v>0.94924070129985472</v>
          </cell>
          <cell r="AZ83">
            <v>0.90503948417974489</v>
          </cell>
        </row>
        <row r="84">
          <cell r="A84" t="str">
            <v>P EL/USD-74</v>
          </cell>
          <cell r="C84" t="str">
            <v>EL/USD-74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A85" t="str">
            <v>P EL/USD-79</v>
          </cell>
          <cell r="C85" t="str">
            <v>EL/USD-79</v>
          </cell>
          <cell r="AS85">
            <v>67.156672127999997</v>
          </cell>
          <cell r="AT85">
            <v>33.97988664837915</v>
          </cell>
          <cell r="AU85">
            <v>29.974151191570741</v>
          </cell>
          <cell r="AV85">
            <v>33.341907203961476</v>
          </cell>
          <cell r="AW85">
            <v>37.677697842467474</v>
          </cell>
          <cell r="AX85">
            <v>45.392194336223397</v>
          </cell>
          <cell r="AY85">
            <v>46.894219410646052</v>
          </cell>
          <cell r="AZ85">
            <v>44.710598785224448</v>
          </cell>
        </row>
        <row r="86">
          <cell r="A86" t="str">
            <v>P EL/USD-91</v>
          </cell>
          <cell r="C86" t="str">
            <v>EL/USD-91</v>
          </cell>
          <cell r="AS86">
            <v>5.0320105000000002</v>
          </cell>
          <cell r="AT86">
            <v>2.5460932024379312</v>
          </cell>
          <cell r="AU86">
            <v>2.2459457674896459</v>
          </cell>
          <cell r="AV86">
            <v>2.4982897726167654</v>
          </cell>
          <cell r="AW86">
            <v>2.8231680509385302</v>
          </cell>
          <cell r="AX86">
            <v>3.4012107997633008</v>
          </cell>
          <cell r="AY86">
            <v>3.5137566676013052</v>
          </cell>
          <cell r="AZ86">
            <v>3.3501392403679384</v>
          </cell>
        </row>
        <row r="89">
          <cell r="A89" t="str">
            <v>Para ingresar un nuevo bono insertar una fila sobre la línea</v>
          </cell>
        </row>
      </sheetData>
      <sheetData sheetId="5" refreshError="1">
        <row r="4">
          <cell r="A4" t="str">
            <v>DNCI</v>
          </cell>
          <cell r="B4" t="str">
            <v>COD AFJP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101.49999999999997</v>
          </cell>
          <cell r="Z6">
            <v>101.49999999999997</v>
          </cell>
          <cell r="AA6">
            <v>101.49999999999997</v>
          </cell>
          <cell r="AB6">
            <v>370.92599999999999</v>
          </cell>
          <cell r="AC6">
            <v>370.92599999999999</v>
          </cell>
          <cell r="AD6">
            <v>598.93077900000037</v>
          </cell>
          <cell r="AE6">
            <v>598.93077900000037</v>
          </cell>
          <cell r="AF6">
            <v>796.03900800000042</v>
          </cell>
          <cell r="AG6">
            <v>891.51491390000001</v>
          </cell>
          <cell r="AH6">
            <v>975.79459630174335</v>
          </cell>
          <cell r="AI6">
            <v>959.36161920000018</v>
          </cell>
          <cell r="AJ6">
            <v>1060.2133160500005</v>
          </cell>
          <cell r="AK6">
            <v>1237.1795402</v>
          </cell>
          <cell r="AL6">
            <v>1528.0070064999993</v>
          </cell>
          <cell r="AM6">
            <v>1699.8360297999991</v>
          </cell>
          <cell r="AN6">
            <v>1774.4522434499991</v>
          </cell>
          <cell r="AO6">
            <v>1993.3194394999994</v>
          </cell>
          <cell r="AP6">
            <v>2811.3333860000002</v>
          </cell>
          <cell r="AQ6">
            <v>3075.9952083398362</v>
          </cell>
          <cell r="AR6">
            <v>3236.1652083398362</v>
          </cell>
          <cell r="AS6">
            <v>810.23486688564572</v>
          </cell>
          <cell r="AT6">
            <v>919.84915938453196</v>
          </cell>
          <cell r="AU6">
            <v>918.53167310344816</v>
          </cell>
          <cell r="AV6">
            <v>718.85147167185642</v>
          </cell>
          <cell r="AW6">
            <v>723.81952005615221</v>
          </cell>
          <cell r="AX6">
            <v>723.21999799800506</v>
          </cell>
          <cell r="AY6">
            <v>730.6457525296446</v>
          </cell>
          <cell r="AZ6">
            <v>579.44014336289638</v>
          </cell>
        </row>
        <row r="7">
          <cell r="A7" t="str">
            <v>TENENCIAS TOTALES C/ PRESTAMOS GARANTIZADOS</v>
          </cell>
          <cell r="AS7">
            <v>2435.1400000000003</v>
          </cell>
        </row>
        <row r="8">
          <cell r="A8" t="str">
            <v>X</v>
          </cell>
        </row>
        <row r="9">
          <cell r="A9" t="str">
            <v>TITULOS GOBIERNO NACIONAL C/ PMOS GDOS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101.49999999999997</v>
          </cell>
          <cell r="Z9">
            <v>101.49999999999997</v>
          </cell>
          <cell r="AA9">
            <v>101.49999999999997</v>
          </cell>
          <cell r="AB9">
            <v>370.92599999999999</v>
          </cell>
          <cell r="AC9">
            <v>370.92599999999999</v>
          </cell>
          <cell r="AD9">
            <v>598.93077900000037</v>
          </cell>
          <cell r="AE9">
            <v>598.93077900000037</v>
          </cell>
          <cell r="AF9">
            <v>796.03900800000042</v>
          </cell>
          <cell r="AG9">
            <v>891.51491390000001</v>
          </cell>
          <cell r="AH9">
            <v>975.79459630174335</v>
          </cell>
          <cell r="AI9">
            <v>959.36161920000018</v>
          </cell>
          <cell r="AJ9">
            <v>1060.2133160500005</v>
          </cell>
          <cell r="AK9">
            <v>1237.1795402</v>
          </cell>
          <cell r="AL9">
            <v>1528.0070064999993</v>
          </cell>
          <cell r="AM9">
            <v>1699.8360297999991</v>
          </cell>
          <cell r="AN9">
            <v>1774.4522434499991</v>
          </cell>
          <cell r="AO9">
            <v>1993.3194394999994</v>
          </cell>
          <cell r="AP9">
            <v>2811.3333860000002</v>
          </cell>
          <cell r="AQ9">
            <v>3075.9952083398362</v>
          </cell>
          <cell r="AR9">
            <v>3236.1652083398362</v>
          </cell>
          <cell r="AS9">
            <v>3245.374866885646</v>
          </cell>
          <cell r="AT9">
            <v>2147.7704054534979</v>
          </cell>
          <cell r="AU9">
            <v>2001.6988261277438</v>
          </cell>
          <cell r="AV9">
            <v>1950.4043539198508</v>
          </cell>
          <cell r="AW9">
            <v>2115.5238724948358</v>
          </cell>
          <cell r="AX9">
            <v>2399.8753682011529</v>
          </cell>
          <cell r="AY9">
            <v>2462.7815515606371</v>
          </cell>
          <cell r="AZ9">
            <v>2248.323678866408</v>
          </cell>
        </row>
        <row r="10">
          <cell r="A10" t="str">
            <v>x</v>
          </cell>
        </row>
        <row r="11">
          <cell r="A11" t="str">
            <v>BRADY</v>
          </cell>
          <cell r="C11" t="str">
            <v>BONOS BRADY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88.9</v>
          </cell>
          <cell r="Z11">
            <v>88.9</v>
          </cell>
          <cell r="AA11">
            <v>88.9</v>
          </cell>
          <cell r="AB11">
            <v>154.25300000000001</v>
          </cell>
          <cell r="AC11">
            <v>154.25300000000001</v>
          </cell>
          <cell r="AD11">
            <v>206.53950699999999</v>
          </cell>
          <cell r="AE11">
            <v>206.53950699999999</v>
          </cell>
          <cell r="AF11">
            <v>154.01</v>
          </cell>
          <cell r="AG11">
            <v>140.88999999999999</v>
          </cell>
          <cell r="AH11">
            <v>127.77</v>
          </cell>
          <cell r="AI11">
            <v>95.129000000000005</v>
          </cell>
          <cell r="AJ11">
            <v>102.756</v>
          </cell>
          <cell r="AK11">
            <v>107.97</v>
          </cell>
          <cell r="AL11">
            <v>108.181408</v>
          </cell>
          <cell r="AM11">
            <v>80.553389999999993</v>
          </cell>
          <cell r="AN11">
            <v>87.906041999999999</v>
          </cell>
          <cell r="AO11">
            <v>109.959513</v>
          </cell>
          <cell r="AP11">
            <v>86.392200000000003</v>
          </cell>
          <cell r="AQ11">
            <v>96.56</v>
          </cell>
          <cell r="AR11">
            <v>96.56</v>
          </cell>
          <cell r="AS11">
            <v>40.185000000000002</v>
          </cell>
          <cell r="AT11">
            <v>46.750000000000007</v>
          </cell>
          <cell r="AU11">
            <v>46.750000000000007</v>
          </cell>
          <cell r="AV11">
            <v>43.035662000000002</v>
          </cell>
          <cell r="AW11">
            <v>28.245766000000003</v>
          </cell>
          <cell r="AX11">
            <v>27.266812573391839</v>
          </cell>
          <cell r="AY11">
            <v>27.266812573391839</v>
          </cell>
          <cell r="AZ11">
            <v>18.171019999999999</v>
          </cell>
          <cell r="BA11">
            <v>15.145580000000001</v>
          </cell>
        </row>
        <row r="12">
          <cell r="A12" t="str">
            <v>PAR</v>
          </cell>
          <cell r="B12" t="str">
            <v>PARD</v>
          </cell>
          <cell r="Y12">
            <v>38.1</v>
          </cell>
          <cell r="Z12">
            <v>38.1</v>
          </cell>
          <cell r="AA12">
            <v>38.1</v>
          </cell>
          <cell r="AB12">
            <v>67.885000000000005</v>
          </cell>
          <cell r="AC12">
            <v>67.885000000000005</v>
          </cell>
          <cell r="AD12">
            <v>129.00890699999999</v>
          </cell>
          <cell r="AE12">
            <v>129.00890699999999</v>
          </cell>
          <cell r="AF12">
            <v>88.95</v>
          </cell>
          <cell r="AG12">
            <v>62.4</v>
          </cell>
          <cell r="AH12">
            <v>35.85</v>
          </cell>
          <cell r="AI12">
            <v>36.450000000000003</v>
          </cell>
          <cell r="AJ12">
            <v>35.909999999999997</v>
          </cell>
          <cell r="AK12">
            <v>31.21</v>
          </cell>
          <cell r="AL12">
            <v>8.4931230000000006</v>
          </cell>
          <cell r="AM12">
            <v>8.5399999999999991</v>
          </cell>
          <cell r="AN12">
            <v>22.44</v>
          </cell>
          <cell r="AO12">
            <v>28.79</v>
          </cell>
          <cell r="AP12">
            <v>23.82</v>
          </cell>
          <cell r="AQ12">
            <v>23.32</v>
          </cell>
          <cell r="AR12">
            <v>23.32</v>
          </cell>
          <cell r="AS12">
            <v>29.885000000000002</v>
          </cell>
          <cell r="AT12">
            <v>36.450000000000003</v>
          </cell>
          <cell r="AU12">
            <v>36.450000000000003</v>
          </cell>
          <cell r="AV12">
            <v>27.630561999999998</v>
          </cell>
          <cell r="AW12">
            <v>19.146000000000001</v>
          </cell>
          <cell r="AX12">
            <v>19.146000000000001</v>
          </cell>
          <cell r="AY12">
            <v>19.146000000000001</v>
          </cell>
          <cell r="AZ12">
            <v>5.4459999999999997</v>
          </cell>
        </row>
        <row r="13">
          <cell r="A13" t="str">
            <v>DISD</v>
          </cell>
          <cell r="B13" t="str">
            <v>DISD</v>
          </cell>
          <cell r="Y13">
            <v>7.7</v>
          </cell>
          <cell r="Z13">
            <v>7.7</v>
          </cell>
          <cell r="AA13">
            <v>7.7</v>
          </cell>
          <cell r="AB13">
            <v>3.12</v>
          </cell>
          <cell r="AC13">
            <v>3.12</v>
          </cell>
          <cell r="AD13">
            <v>7.8209999999999997</v>
          </cell>
          <cell r="AE13">
            <v>7.8209999999999997</v>
          </cell>
          <cell r="AF13">
            <v>2.4</v>
          </cell>
          <cell r="AG13">
            <v>3.4</v>
          </cell>
          <cell r="AH13">
            <v>4.4000000000000004</v>
          </cell>
          <cell r="AI13">
            <v>2.6859999999999999</v>
          </cell>
          <cell r="AJ13">
            <v>2.8180000000000001</v>
          </cell>
          <cell r="AK13">
            <v>7.8179999999999996</v>
          </cell>
          <cell r="AL13">
            <v>3.7</v>
          </cell>
          <cell r="AM13">
            <v>3.7</v>
          </cell>
          <cell r="AN13">
            <v>3.7</v>
          </cell>
          <cell r="AO13">
            <v>3.7509999999999999</v>
          </cell>
          <cell r="AP13">
            <v>3.7</v>
          </cell>
          <cell r="AQ13">
            <v>3.7</v>
          </cell>
          <cell r="AR13">
            <v>3.7</v>
          </cell>
          <cell r="AS13">
            <v>3.7</v>
          </cell>
          <cell r="AT13">
            <v>3.7</v>
          </cell>
          <cell r="AU13">
            <v>3.7</v>
          </cell>
          <cell r="AV13">
            <v>3.7510000000000003</v>
          </cell>
          <cell r="AW13">
            <v>3.7510000000000003</v>
          </cell>
          <cell r="AX13">
            <v>3.7510000000000003</v>
          </cell>
          <cell r="AY13">
            <v>3.7510000000000003</v>
          </cell>
          <cell r="AZ13">
            <v>3.7510000000000003</v>
          </cell>
        </row>
        <row r="14">
          <cell r="A14" t="str">
            <v>FRB</v>
          </cell>
          <cell r="B14" t="str">
            <v>FRB</v>
          </cell>
          <cell r="Y14">
            <v>43.1</v>
          </cell>
          <cell r="Z14">
            <v>43.1</v>
          </cell>
          <cell r="AA14">
            <v>43.1</v>
          </cell>
          <cell r="AB14">
            <v>83.248000000000005</v>
          </cell>
          <cell r="AC14">
            <v>83.248000000000005</v>
          </cell>
          <cell r="AD14">
            <v>69.709599999999995</v>
          </cell>
          <cell r="AE14">
            <v>69.709599999999995</v>
          </cell>
          <cell r="AF14">
            <v>62.66</v>
          </cell>
          <cell r="AG14">
            <v>75.09</v>
          </cell>
          <cell r="AH14">
            <v>87.52</v>
          </cell>
          <cell r="AI14">
            <v>55.993000000000002</v>
          </cell>
          <cell r="AJ14">
            <v>64.028000000000006</v>
          </cell>
          <cell r="AK14">
            <v>68.941999999999993</v>
          </cell>
          <cell r="AL14">
            <v>95.988285000000005</v>
          </cell>
          <cell r="AM14">
            <v>68.313389999999998</v>
          </cell>
          <cell r="AN14">
            <v>61.766041999999999</v>
          </cell>
          <cell r="AO14">
            <v>77.418513000000004</v>
          </cell>
          <cell r="AP14">
            <v>58.872199999999999</v>
          </cell>
          <cell r="AQ14">
            <v>69.540000000000006</v>
          </cell>
          <cell r="AR14">
            <v>69.540000000000006</v>
          </cell>
          <cell r="AS14">
            <v>6.6</v>
          </cell>
          <cell r="AT14">
            <v>6.6</v>
          </cell>
          <cell r="AU14">
            <v>6.6</v>
          </cell>
          <cell r="AV14">
            <v>11.6541</v>
          </cell>
          <cell r="AW14">
            <v>5.3487660000000004</v>
          </cell>
          <cell r="AX14">
            <v>4.3698125733918349</v>
          </cell>
          <cell r="AY14">
            <v>4.3698125733918349</v>
          </cell>
          <cell r="AZ14">
            <v>8.9740199999999994</v>
          </cell>
        </row>
        <row r="15">
          <cell r="A15" t="str">
            <v>GLOB</v>
          </cell>
          <cell r="C15" t="str">
            <v>BONOS GLOBALES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12.6</v>
          </cell>
          <cell r="Z15">
            <v>12.6</v>
          </cell>
          <cell r="AA15">
            <v>12.6</v>
          </cell>
          <cell r="AB15">
            <v>210.143</v>
          </cell>
          <cell r="AC15">
            <v>210.143</v>
          </cell>
          <cell r="AD15">
            <v>375.44381199999998</v>
          </cell>
          <cell r="AE15">
            <v>375.44381199999998</v>
          </cell>
          <cell r="AF15">
            <v>555.62</v>
          </cell>
          <cell r="AG15">
            <v>621.44550000000004</v>
          </cell>
          <cell r="AH15">
            <v>639.23799999999994</v>
          </cell>
          <cell r="AI15">
            <v>612.32899999999995</v>
          </cell>
          <cell r="AJ15">
            <v>708.49700957000005</v>
          </cell>
          <cell r="AK15">
            <v>902.7068660000001</v>
          </cell>
          <cell r="AL15">
            <v>1148.1299879999999</v>
          </cell>
          <cell r="AM15">
            <v>1340.8731660000001</v>
          </cell>
          <cell r="AN15">
            <v>1413.0664020000004</v>
          </cell>
          <cell r="AO15">
            <v>1637.5055430000002</v>
          </cell>
          <cell r="AP15">
            <v>2569.6570619999998</v>
          </cell>
          <cell r="AQ15">
            <v>2870.6800000000003</v>
          </cell>
          <cell r="AR15">
            <v>3036.8500000000004</v>
          </cell>
          <cell r="AS15">
            <v>669.15</v>
          </cell>
          <cell r="AT15">
            <v>811.51379310344839</v>
          </cell>
          <cell r="AU15">
            <v>811.51379310344839</v>
          </cell>
          <cell r="AV15">
            <v>609.94009659999995</v>
          </cell>
          <cell r="AW15">
            <v>643.80091735294127</v>
          </cell>
          <cell r="AX15">
            <v>644.26481465277789</v>
          </cell>
          <cell r="AY15">
            <v>651.20618717777779</v>
          </cell>
          <cell r="AZ15">
            <v>539.24003189022289</v>
          </cell>
          <cell r="BA15">
            <v>1538.1522064627461</v>
          </cell>
        </row>
        <row r="16">
          <cell r="A16" t="str">
            <v>BG01/03</v>
          </cell>
          <cell r="B16" t="str">
            <v>BG01/03</v>
          </cell>
          <cell r="C16" t="str">
            <v xml:space="preserve">    Bono Global I (8.375%)</v>
          </cell>
          <cell r="Y16">
            <v>9.4</v>
          </cell>
          <cell r="Z16">
            <v>9.4</v>
          </cell>
          <cell r="AA16">
            <v>9.4</v>
          </cell>
          <cell r="AB16">
            <v>2.9420000000000002</v>
          </cell>
          <cell r="AC16">
            <v>2.9420000000000002</v>
          </cell>
          <cell r="AD16">
            <v>2.294</v>
          </cell>
          <cell r="AE16">
            <v>2.294</v>
          </cell>
          <cell r="AF16">
            <v>2.0430000000000001</v>
          </cell>
          <cell r="AG16">
            <v>1.9430000000000001</v>
          </cell>
          <cell r="AH16">
            <v>1.843</v>
          </cell>
          <cell r="AI16">
            <v>1.8080000000000001</v>
          </cell>
          <cell r="AJ16">
            <v>5.58</v>
          </cell>
          <cell r="AK16">
            <v>5.58</v>
          </cell>
          <cell r="AL16">
            <v>5.434552</v>
          </cell>
          <cell r="AM16">
            <v>5.5170000000000003</v>
          </cell>
          <cell r="AN16">
            <v>5.2060000000000004</v>
          </cell>
          <cell r="AO16">
            <v>24.004000000000001</v>
          </cell>
          <cell r="AP16">
            <v>4.0999999999999996</v>
          </cell>
          <cell r="AQ16">
            <v>6.33</v>
          </cell>
          <cell r="AR16">
            <v>6.33</v>
          </cell>
          <cell r="AS16">
            <v>5.13</v>
          </cell>
          <cell r="AT16">
            <v>12</v>
          </cell>
          <cell r="AU16">
            <v>12</v>
          </cell>
          <cell r="AV16">
            <v>3.1840000000000002</v>
          </cell>
          <cell r="AW16">
            <v>3.4630000000000001</v>
          </cell>
          <cell r="AX16">
            <v>3.4630000000000001</v>
          </cell>
          <cell r="AY16">
            <v>3.4630000000000001</v>
          </cell>
          <cell r="AZ16">
            <v>6.29</v>
          </cell>
        </row>
        <row r="17">
          <cell r="A17" t="str">
            <v>BG02/99</v>
          </cell>
          <cell r="B17" t="str">
            <v>BG02/99</v>
          </cell>
          <cell r="C17" t="str">
            <v xml:space="preserve">    Bono Global II (10.95%)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</v>
          </cell>
          <cell r="AE17">
            <v>1</v>
          </cell>
          <cell r="AF17">
            <v>1.35</v>
          </cell>
          <cell r="AG17">
            <v>1.6625000000000001</v>
          </cell>
          <cell r="AH17">
            <v>1.9750000000000001</v>
          </cell>
          <cell r="AI17">
            <v>1.71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BG03/01</v>
          </cell>
          <cell r="B18" t="str">
            <v>BG03/01</v>
          </cell>
          <cell r="C18" t="str">
            <v xml:space="preserve">    Bono Global III</v>
          </cell>
          <cell r="Y18">
            <v>1.6</v>
          </cell>
          <cell r="Z18">
            <v>1.6</v>
          </cell>
          <cell r="AA18">
            <v>1.6</v>
          </cell>
          <cell r="AB18">
            <v>1.1850000000000001</v>
          </cell>
          <cell r="AC18">
            <v>1.1850000000000001</v>
          </cell>
          <cell r="AD18">
            <v>0.83499999999999996</v>
          </cell>
          <cell r="AE18">
            <v>0.83499999999999996</v>
          </cell>
          <cell r="AF18">
            <v>3.0209999999999999</v>
          </cell>
          <cell r="AG18">
            <v>9.5205000000000002</v>
          </cell>
          <cell r="AH18">
            <v>16.02</v>
          </cell>
          <cell r="AI18">
            <v>12.971</v>
          </cell>
          <cell r="AJ18">
            <v>8.2887459999999997</v>
          </cell>
          <cell r="AK18">
            <v>10.617746</v>
          </cell>
          <cell r="AL18">
            <v>14.837745999999999</v>
          </cell>
          <cell r="AM18">
            <v>17.837745999999999</v>
          </cell>
          <cell r="AN18">
            <v>21.014745999999999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BG04/06</v>
          </cell>
          <cell r="B19" t="str">
            <v>BG04/06</v>
          </cell>
          <cell r="C19" t="str">
            <v xml:space="preserve">    Bono Global IV</v>
          </cell>
          <cell r="Y19">
            <v>1.6</v>
          </cell>
          <cell r="Z19">
            <v>1.6</v>
          </cell>
          <cell r="AA19">
            <v>1.6</v>
          </cell>
          <cell r="AB19">
            <v>2.4449999999999998</v>
          </cell>
          <cell r="AC19">
            <v>2.4449999999999998</v>
          </cell>
          <cell r="AD19">
            <v>2.9159999999999999</v>
          </cell>
          <cell r="AE19">
            <v>2.9159999999999999</v>
          </cell>
          <cell r="AF19">
            <v>4.2759999999999998</v>
          </cell>
          <cell r="AG19">
            <v>6.0459999999999994</v>
          </cell>
          <cell r="AH19">
            <v>7.8159999999999998</v>
          </cell>
          <cell r="AI19">
            <v>3.6659999999999999</v>
          </cell>
          <cell r="AJ19">
            <v>4.8470000000000004</v>
          </cell>
          <cell r="AK19">
            <v>4.8470000000000004</v>
          </cell>
          <cell r="AL19">
            <v>4.9779999999999998</v>
          </cell>
          <cell r="AM19">
            <v>4.9779999999999998</v>
          </cell>
          <cell r="AN19">
            <v>7.1749999999999998</v>
          </cell>
          <cell r="AO19">
            <v>12.162000000000001</v>
          </cell>
          <cell r="AP19">
            <v>7.5590000000000002</v>
          </cell>
          <cell r="AQ19">
            <v>8.77</v>
          </cell>
          <cell r="AR19">
            <v>24.9</v>
          </cell>
          <cell r="AS19">
            <v>4.9000000000000004</v>
          </cell>
          <cell r="AT19">
            <v>4.9000000000000004</v>
          </cell>
          <cell r="AU19">
            <v>4.9000000000000004</v>
          </cell>
          <cell r="AV19">
            <v>2.2349999999999999</v>
          </cell>
          <cell r="AW19">
            <v>2.9899499999999999</v>
          </cell>
          <cell r="AX19">
            <v>2.9899499999999999</v>
          </cell>
          <cell r="AY19">
            <v>2.9899499999999999</v>
          </cell>
          <cell r="AZ19">
            <v>2.83995</v>
          </cell>
        </row>
        <row r="20">
          <cell r="A20" t="str">
            <v>BG05/17</v>
          </cell>
          <cell r="B20" t="str">
            <v>BG05/17</v>
          </cell>
          <cell r="C20" t="str">
            <v xml:space="preserve">    Bono GlobalI V Megabono</v>
          </cell>
          <cell r="Y20">
            <v>0</v>
          </cell>
          <cell r="Z20">
            <v>0</v>
          </cell>
          <cell r="AA20">
            <v>0</v>
          </cell>
          <cell r="AB20">
            <v>93.742000000000004</v>
          </cell>
          <cell r="AC20">
            <v>93.742000000000004</v>
          </cell>
          <cell r="AD20">
            <v>166.64500000000001</v>
          </cell>
          <cell r="AE20">
            <v>166.64500000000001</v>
          </cell>
          <cell r="AF20">
            <v>237.9</v>
          </cell>
          <cell r="AG20">
            <v>240.0395</v>
          </cell>
          <cell r="AH20">
            <v>242.179</v>
          </cell>
          <cell r="AI20">
            <v>237.59399999999999</v>
          </cell>
          <cell r="AJ20">
            <v>296.83387169999997</v>
          </cell>
          <cell r="AK20">
            <v>329.42</v>
          </cell>
          <cell r="AL20">
            <v>368.30670199999997</v>
          </cell>
          <cell r="AM20">
            <v>392.33300000000003</v>
          </cell>
          <cell r="AN20">
            <v>424.47562299999998</v>
          </cell>
          <cell r="AO20">
            <v>406.86099999999999</v>
          </cell>
          <cell r="AP20">
            <v>192.53899999999999</v>
          </cell>
          <cell r="AQ20">
            <v>221.07</v>
          </cell>
          <cell r="AR20">
            <v>256.17</v>
          </cell>
          <cell r="AS20">
            <v>185.97000000000003</v>
          </cell>
          <cell r="AT20">
            <v>186</v>
          </cell>
          <cell r="AU20">
            <v>186</v>
          </cell>
          <cell r="AV20">
            <v>133.284277</v>
          </cell>
          <cell r="AW20">
            <v>133.724727</v>
          </cell>
          <cell r="AX20">
            <v>133.724727</v>
          </cell>
          <cell r="AY20">
            <v>133.724727</v>
          </cell>
          <cell r="AZ20">
            <v>125.798727</v>
          </cell>
        </row>
        <row r="21">
          <cell r="A21" t="str">
            <v>BG06/27</v>
          </cell>
          <cell r="B21" t="str">
            <v>BG06/27</v>
          </cell>
          <cell r="C21" t="str">
            <v xml:space="preserve">    Bono Global VI (9.75%)</v>
          </cell>
          <cell r="Y21">
            <v>0</v>
          </cell>
          <cell r="Z21">
            <v>0</v>
          </cell>
          <cell r="AA21">
            <v>0</v>
          </cell>
          <cell r="AB21">
            <v>109.82899999999999</v>
          </cell>
          <cell r="AC21">
            <v>109.82899999999999</v>
          </cell>
          <cell r="AD21">
            <v>201.75381200000001</v>
          </cell>
          <cell r="AE21">
            <v>201.75381200000001</v>
          </cell>
          <cell r="AF21">
            <v>264.63</v>
          </cell>
          <cell r="AG21">
            <v>276.98099999999999</v>
          </cell>
          <cell r="AH21">
            <v>289.33199999999999</v>
          </cell>
          <cell r="AI21">
            <v>252.172</v>
          </cell>
          <cell r="AJ21">
            <v>252.32203387000001</v>
          </cell>
          <cell r="AK21">
            <v>260.822</v>
          </cell>
          <cell r="AL21">
            <v>297.48391800000002</v>
          </cell>
          <cell r="AM21">
            <v>304.88299999999998</v>
          </cell>
          <cell r="AN21">
            <v>326.14266300000003</v>
          </cell>
          <cell r="AO21">
            <v>380.45052099999998</v>
          </cell>
          <cell r="AP21">
            <v>234.274</v>
          </cell>
          <cell r="AQ21">
            <v>284.44</v>
          </cell>
          <cell r="AR21">
            <v>284.44</v>
          </cell>
          <cell r="AS21">
            <v>52.34</v>
          </cell>
          <cell r="AT21">
            <v>63.7</v>
          </cell>
          <cell r="AU21">
            <v>63.7</v>
          </cell>
          <cell r="AV21">
            <v>60.898637000000001</v>
          </cell>
          <cell r="AW21">
            <v>58.405636999999999</v>
          </cell>
          <cell r="AX21">
            <v>58.405636999999999</v>
          </cell>
          <cell r="AY21">
            <v>58.405636999999999</v>
          </cell>
          <cell r="AZ21">
            <v>48.274636999999998</v>
          </cell>
        </row>
        <row r="22">
          <cell r="A22" t="str">
            <v>BG07/05</v>
          </cell>
          <cell r="B22" t="str">
            <v>BG07/05</v>
          </cell>
          <cell r="C22" t="str">
            <v xml:space="preserve">    Bono Global VII (11%)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42.4</v>
          </cell>
          <cell r="AG22">
            <v>28.22</v>
          </cell>
          <cell r="AH22">
            <v>14.04</v>
          </cell>
          <cell r="AI22">
            <v>9.4489999999999998</v>
          </cell>
          <cell r="AJ22">
            <v>17.46</v>
          </cell>
          <cell r="AK22">
            <v>46.649120000000003</v>
          </cell>
          <cell r="AL22">
            <v>43.407069999999997</v>
          </cell>
          <cell r="AM22">
            <v>49.543370000000003</v>
          </cell>
          <cell r="AN22">
            <v>50.733370000000001</v>
          </cell>
          <cell r="AO22">
            <v>81.841369999999998</v>
          </cell>
          <cell r="AP22">
            <v>26.696000000000002</v>
          </cell>
          <cell r="AQ22">
            <v>10.23</v>
          </cell>
          <cell r="AR22">
            <v>6</v>
          </cell>
          <cell r="AS22">
            <v>5.8</v>
          </cell>
          <cell r="AT22">
            <v>5.8</v>
          </cell>
          <cell r="AU22">
            <v>5.8</v>
          </cell>
          <cell r="AV22">
            <v>6.9591380000000003</v>
          </cell>
          <cell r="AW22">
            <v>7.2730710000000016</v>
          </cell>
          <cell r="AX22">
            <v>7.2730710000000016</v>
          </cell>
          <cell r="AY22">
            <v>7.2730710000000016</v>
          </cell>
          <cell r="AZ22">
            <v>5.4780709999999999</v>
          </cell>
        </row>
        <row r="23">
          <cell r="A23" t="str">
            <v>BG08/19</v>
          </cell>
          <cell r="B23" t="str">
            <v>BG08/19</v>
          </cell>
          <cell r="C23" t="str">
            <v xml:space="preserve">    Bono Global VIII (12,125%)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57.033000000000001</v>
          </cell>
          <cell r="AH23">
            <v>57.033000000000001</v>
          </cell>
          <cell r="AI23">
            <v>91.572000000000003</v>
          </cell>
          <cell r="AJ23">
            <v>106.163358</v>
          </cell>
          <cell r="AK23">
            <v>116.831</v>
          </cell>
          <cell r="AL23">
            <v>147.18100000000001</v>
          </cell>
          <cell r="AM23">
            <v>148.03100000000001</v>
          </cell>
          <cell r="AN23">
            <v>150.30600000000001</v>
          </cell>
          <cell r="AO23">
            <v>145.10599999999999</v>
          </cell>
          <cell r="AP23">
            <v>30.060748</v>
          </cell>
          <cell r="AQ23">
            <v>26.96</v>
          </cell>
          <cell r="AR23">
            <v>20.96</v>
          </cell>
          <cell r="AS23">
            <v>14.56</v>
          </cell>
          <cell r="AT23">
            <v>15</v>
          </cell>
          <cell r="AU23">
            <v>15</v>
          </cell>
          <cell r="AV23">
            <v>17.838999999999999</v>
          </cell>
          <cell r="AW23">
            <v>17.652999999999999</v>
          </cell>
          <cell r="AX23">
            <v>17.652999999999999</v>
          </cell>
          <cell r="AY23">
            <v>17.652999999999999</v>
          </cell>
          <cell r="AZ23">
            <v>10.5</v>
          </cell>
        </row>
        <row r="24">
          <cell r="A24" t="str">
            <v>BG09/09</v>
          </cell>
          <cell r="B24" t="str">
            <v>BG09/09</v>
          </cell>
          <cell r="C24" t="str">
            <v xml:space="preserve">    Bono Global IX (11,75%)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9</v>
          </cell>
          <cell r="AI24">
            <v>1.387</v>
          </cell>
          <cell r="AJ24">
            <v>17.001999999999999</v>
          </cell>
          <cell r="AK24">
            <v>48.667999999999999</v>
          </cell>
          <cell r="AL24">
            <v>102.801</v>
          </cell>
          <cell r="AM24">
            <v>122.14100000000001</v>
          </cell>
          <cell r="AN24">
            <v>106.741</v>
          </cell>
          <cell r="AO24">
            <v>103.941</v>
          </cell>
          <cell r="AP24">
            <v>80.578000000000003</v>
          </cell>
          <cell r="AQ24">
            <v>90.83</v>
          </cell>
          <cell r="AR24">
            <v>65</v>
          </cell>
          <cell r="AS24">
            <v>34.4</v>
          </cell>
          <cell r="AT24">
            <v>33.200000000000003</v>
          </cell>
          <cell r="AU24">
            <v>33.200000000000003</v>
          </cell>
          <cell r="AV24">
            <v>19.407143000000001</v>
          </cell>
          <cell r="AW24">
            <v>7.445549999999999</v>
          </cell>
          <cell r="AX24">
            <v>7.445549999999999</v>
          </cell>
          <cell r="AY24">
            <v>7.445549999999999</v>
          </cell>
          <cell r="AZ24">
            <v>22.580116</v>
          </cell>
        </row>
        <row r="25">
          <cell r="A25" t="str">
            <v>BG10/20</v>
          </cell>
          <cell r="B25" t="str">
            <v>BG10/20</v>
          </cell>
          <cell r="C25" t="str">
            <v xml:space="preserve">    Bono Global X (12%)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J25">
            <v>0</v>
          </cell>
          <cell r="AK25">
            <v>48.152000000000001</v>
          </cell>
          <cell r="AL25">
            <v>63.591999999999999</v>
          </cell>
          <cell r="AM25">
            <v>70.021000000000001</v>
          </cell>
          <cell r="AN25">
            <v>73.206999999999994</v>
          </cell>
          <cell r="AO25">
            <v>77.697000000000003</v>
          </cell>
          <cell r="AP25">
            <v>27.675000000000001</v>
          </cell>
          <cell r="AQ25">
            <v>28.13</v>
          </cell>
          <cell r="AR25">
            <v>24.13</v>
          </cell>
          <cell r="AS25">
            <v>17.63</v>
          </cell>
          <cell r="AT25">
            <v>18.8</v>
          </cell>
          <cell r="AU25">
            <v>18.8</v>
          </cell>
          <cell r="AV25">
            <v>3.6710000000000003</v>
          </cell>
          <cell r="AW25">
            <v>3.5060000000000002</v>
          </cell>
          <cell r="AX25">
            <v>3.5060000000000002</v>
          </cell>
          <cell r="AY25">
            <v>3.5060000000000002</v>
          </cell>
          <cell r="AZ25">
            <v>0</v>
          </cell>
        </row>
        <row r="26">
          <cell r="A26" t="str">
            <v>BG11/10</v>
          </cell>
          <cell r="B26" t="str">
            <v>BG11/10</v>
          </cell>
          <cell r="C26" t="str">
            <v xml:space="preserve">    Bono Global XI (11,375%)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J26">
            <v>0</v>
          </cell>
          <cell r="AK26">
            <v>31.12</v>
          </cell>
          <cell r="AL26">
            <v>53.7</v>
          </cell>
          <cell r="AM26">
            <v>54.94</v>
          </cell>
          <cell r="AN26">
            <v>46.74</v>
          </cell>
          <cell r="AO26">
            <v>37.479999999999997</v>
          </cell>
          <cell r="AP26">
            <v>36.200000000000003</v>
          </cell>
          <cell r="AQ26">
            <v>37.51</v>
          </cell>
          <cell r="AR26">
            <v>42.51</v>
          </cell>
          <cell r="AS26">
            <v>13.809999999999999</v>
          </cell>
          <cell r="AT26">
            <v>11.1</v>
          </cell>
          <cell r="AU26">
            <v>11.1</v>
          </cell>
          <cell r="AV26">
            <v>14.361145</v>
          </cell>
          <cell r="AW26">
            <v>14.361145</v>
          </cell>
          <cell r="AX26">
            <v>14.361145</v>
          </cell>
          <cell r="AY26">
            <v>14.361145</v>
          </cell>
          <cell r="AZ26">
            <v>14.361145</v>
          </cell>
        </row>
        <row r="27">
          <cell r="A27" t="str">
            <v>BG12/15</v>
          </cell>
          <cell r="B27" t="str">
            <v>BG12/15</v>
          </cell>
          <cell r="C27" t="str">
            <v xml:space="preserve">    Bono Global XII (11,75%)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J27">
            <v>0</v>
          </cell>
          <cell r="AK27">
            <v>0</v>
          </cell>
          <cell r="AL27">
            <v>46.408000000000001</v>
          </cell>
          <cell r="AM27">
            <v>84.468050000000005</v>
          </cell>
          <cell r="AN27">
            <v>93.944999999999993</v>
          </cell>
          <cell r="AO27">
            <v>132.97999999999999</v>
          </cell>
          <cell r="AP27">
            <v>122.376</v>
          </cell>
          <cell r="AQ27">
            <v>114.17</v>
          </cell>
          <cell r="AR27">
            <v>124.17</v>
          </cell>
          <cell r="AS27">
            <v>52.17</v>
          </cell>
          <cell r="AT27">
            <v>67.7</v>
          </cell>
          <cell r="AU27">
            <v>67.7</v>
          </cell>
          <cell r="AV27">
            <v>54.313147999999998</v>
          </cell>
          <cell r="AW27">
            <v>52.736148</v>
          </cell>
          <cell r="AX27">
            <v>52.736148</v>
          </cell>
          <cell r="AY27">
            <v>52.736148</v>
          </cell>
          <cell r="AZ27">
            <v>42.451148000000003</v>
          </cell>
        </row>
        <row r="28">
          <cell r="A28" t="str">
            <v>BG13/30</v>
          </cell>
          <cell r="B28" t="str">
            <v>BG13/30</v>
          </cell>
          <cell r="C28" t="str">
            <v xml:space="preserve">    Bono Global XIII (10,25%)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86.18</v>
          </cell>
          <cell r="AN28">
            <v>107.38</v>
          </cell>
          <cell r="AO28">
            <v>100.926</v>
          </cell>
          <cell r="AP28">
            <v>56</v>
          </cell>
          <cell r="AQ28">
            <v>53.5</v>
          </cell>
          <cell r="AR28">
            <v>53.5</v>
          </cell>
          <cell r="AS28">
            <v>9.1000000000000014</v>
          </cell>
          <cell r="AT28">
            <v>11.8</v>
          </cell>
          <cell r="AU28">
            <v>11.8</v>
          </cell>
          <cell r="AV28">
            <v>10.379</v>
          </cell>
          <cell r="AW28">
            <v>9.8360000000000003</v>
          </cell>
          <cell r="AX28">
            <v>9.8360000000000003</v>
          </cell>
          <cell r="AY28">
            <v>9.8360000000000003</v>
          </cell>
          <cell r="AZ28">
            <v>9</v>
          </cell>
        </row>
        <row r="29">
          <cell r="A29" t="str">
            <v>BG14/31</v>
          </cell>
          <cell r="B29" t="str">
            <v>BG14/31</v>
          </cell>
          <cell r="AO29">
            <v>32.89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</row>
        <row r="30">
          <cell r="A30" t="str">
            <v>BG15/12</v>
          </cell>
          <cell r="B30" t="str">
            <v>BG15/12</v>
          </cell>
          <cell r="C30" t="str">
            <v xml:space="preserve">    Bono Global XV (12,375%)</v>
          </cell>
          <cell r="AO30">
            <v>101.166652</v>
          </cell>
          <cell r="AP30">
            <v>75.071672000000007</v>
          </cell>
          <cell r="AQ30">
            <v>89.21</v>
          </cell>
          <cell r="AR30">
            <v>89.21</v>
          </cell>
          <cell r="AS30">
            <v>55.41</v>
          </cell>
          <cell r="AT30">
            <v>56</v>
          </cell>
          <cell r="AU30">
            <v>56</v>
          </cell>
          <cell r="AV30">
            <v>40.558121999999997</v>
          </cell>
          <cell r="AW30">
            <v>34.250121999999998</v>
          </cell>
          <cell r="AX30">
            <v>34.250121999999998</v>
          </cell>
          <cell r="AY30">
            <v>34.250121999999998</v>
          </cell>
          <cell r="AZ30">
            <v>12.654121999999999</v>
          </cell>
        </row>
        <row r="31">
          <cell r="A31" t="str">
            <v>BG16/08$</v>
          </cell>
          <cell r="B31" t="str">
            <v>BG16/08$</v>
          </cell>
          <cell r="C31" t="str">
            <v xml:space="preserve">    Bono Global XVI (10,00%-12,00%)</v>
          </cell>
          <cell r="AP31">
            <v>25.463875000000002</v>
          </cell>
          <cell r="AQ31">
            <v>24.72</v>
          </cell>
          <cell r="AR31">
            <v>24.72</v>
          </cell>
          <cell r="AS31">
            <v>0.61999999999999744</v>
          </cell>
          <cell r="AT31">
            <v>0.41379310344827586</v>
          </cell>
          <cell r="AU31">
            <v>0.41379310344827586</v>
          </cell>
          <cell r="AV31">
            <v>2.4453376000000002</v>
          </cell>
          <cell r="AW31">
            <v>2.5692773529411763</v>
          </cell>
          <cell r="AX31">
            <v>3.0331746527777779</v>
          </cell>
          <cell r="AY31">
            <v>3.0331746527777779</v>
          </cell>
          <cell r="AZ31">
            <v>3.2346078902229842</v>
          </cell>
        </row>
        <row r="32">
          <cell r="A32" t="str">
            <v>BG17/08</v>
          </cell>
          <cell r="B32" t="str">
            <v>BG17/08</v>
          </cell>
          <cell r="C32" t="str">
            <v xml:space="preserve">    Bono Global XVII (7,00%-15,50%)</v>
          </cell>
          <cell r="AP32">
            <v>585.03255100000001</v>
          </cell>
          <cell r="AQ32">
            <v>657.86</v>
          </cell>
          <cell r="AR32">
            <v>707.86</v>
          </cell>
          <cell r="AS32">
            <v>102.65999999999997</v>
          </cell>
          <cell r="AT32">
            <v>132.80000000000001</v>
          </cell>
          <cell r="AU32">
            <v>132.80000000000001</v>
          </cell>
          <cell r="AV32">
            <v>134.02792700000001</v>
          </cell>
          <cell r="AW32">
            <v>181.42144200000001</v>
          </cell>
          <cell r="AX32">
            <v>181.42144200000001</v>
          </cell>
          <cell r="AY32">
            <v>181.42144200000001</v>
          </cell>
          <cell r="AZ32">
            <v>127.93207200000001</v>
          </cell>
        </row>
        <row r="33">
          <cell r="A33" t="str">
            <v>BG18/18</v>
          </cell>
          <cell r="B33" t="str">
            <v>BG18/18</v>
          </cell>
          <cell r="C33" t="str">
            <v xml:space="preserve">    Bono Global XVIII (12,25%)</v>
          </cell>
          <cell r="AP33">
            <v>405.88698799999997</v>
          </cell>
          <cell r="AQ33">
            <v>495.74</v>
          </cell>
          <cell r="AR33">
            <v>545.74</v>
          </cell>
          <cell r="AS33">
            <v>86.639999999999986</v>
          </cell>
          <cell r="AT33">
            <v>133.1</v>
          </cell>
          <cell r="AU33">
            <v>133.1</v>
          </cell>
          <cell r="AV33">
            <v>61.616723999999998</v>
          </cell>
          <cell r="AW33">
            <v>73.137315999999998</v>
          </cell>
          <cell r="AX33">
            <v>73.137315999999998</v>
          </cell>
          <cell r="AY33">
            <v>77.616976605000005</v>
          </cell>
          <cell r="AZ33">
            <v>85.524321</v>
          </cell>
        </row>
        <row r="34">
          <cell r="A34" t="str">
            <v>BG19/31</v>
          </cell>
          <cell r="B34" t="str">
            <v>BG19/31</v>
          </cell>
          <cell r="C34" t="str">
            <v xml:space="preserve">    Bono Global XIX (12,00%)</v>
          </cell>
          <cell r="AP34">
            <v>660.144228</v>
          </cell>
          <cell r="AQ34">
            <v>721.21</v>
          </cell>
          <cell r="AR34">
            <v>761.21</v>
          </cell>
          <cell r="AS34">
            <v>28.009999999999991</v>
          </cell>
          <cell r="AT34">
            <v>59.2</v>
          </cell>
          <cell r="AU34">
            <v>59.2</v>
          </cell>
          <cell r="AV34">
            <v>44.760497999999998</v>
          </cell>
          <cell r="AW34">
            <v>41.028532000000006</v>
          </cell>
          <cell r="AX34">
            <v>41.028532000000006</v>
          </cell>
          <cell r="AY34">
            <v>43.490243919999998</v>
          </cell>
          <cell r="AZ34">
            <v>22.321114999999999</v>
          </cell>
        </row>
        <row r="35">
          <cell r="C35" t="str">
            <v>EURONOTAS</v>
          </cell>
          <cell r="Y35">
            <v>0</v>
          </cell>
          <cell r="Z35">
            <v>0</v>
          </cell>
          <cell r="AA35">
            <v>0</v>
          </cell>
          <cell r="AB35">
            <v>6.53</v>
          </cell>
          <cell r="AC35">
            <v>6.53</v>
          </cell>
          <cell r="AD35">
            <v>16.94746</v>
          </cell>
          <cell r="AE35">
            <v>16.94746</v>
          </cell>
          <cell r="AF35">
            <v>86.409007999999986</v>
          </cell>
          <cell r="AG35">
            <v>129.17941389999999</v>
          </cell>
          <cell r="AH35">
            <v>208.7865963017432</v>
          </cell>
          <cell r="AI35">
            <v>251.90361920000001</v>
          </cell>
          <cell r="AJ35">
            <v>240.18870648000001</v>
          </cell>
          <cell r="AK35">
            <v>217.44167419999997</v>
          </cell>
          <cell r="AL35">
            <v>239.71397999999999</v>
          </cell>
          <cell r="AM35">
            <v>242.27451199999999</v>
          </cell>
          <cell r="AN35">
            <v>243.76698899999994</v>
          </cell>
          <cell r="AO35">
            <v>230.56722800000003</v>
          </cell>
          <cell r="AP35">
            <v>140.26377999999997</v>
          </cell>
          <cell r="AQ35">
            <v>93.345708999999999</v>
          </cell>
          <cell r="AR35">
            <v>87.345708999999999</v>
          </cell>
          <cell r="AS35">
            <v>85.101651022019496</v>
          </cell>
          <cell r="AT35">
            <v>45.406896551724138</v>
          </cell>
          <cell r="AU35">
            <v>43.7</v>
          </cell>
          <cell r="AV35">
            <v>37.022897508081293</v>
          </cell>
          <cell r="AW35">
            <v>30.851939058823532</v>
          </cell>
          <cell r="AX35">
            <v>30.288414000000003</v>
          </cell>
          <cell r="AY35">
            <v>30.288414000000003</v>
          </cell>
          <cell r="AZ35">
            <v>13.342235548885078</v>
          </cell>
          <cell r="BA35">
            <v>11.277416988003427</v>
          </cell>
        </row>
        <row r="36">
          <cell r="A36" t="str">
            <v>EL/ARP-61</v>
          </cell>
          <cell r="B36" t="str">
            <v>LEXP</v>
          </cell>
          <cell r="C36" t="str">
            <v xml:space="preserve">    Euronota LXI $-2007</v>
          </cell>
          <cell r="AB36">
            <v>0.32</v>
          </cell>
          <cell r="AC36">
            <v>0.32</v>
          </cell>
          <cell r="AD36">
            <v>1.3</v>
          </cell>
          <cell r="AE36">
            <v>1.3</v>
          </cell>
          <cell r="AF36">
            <v>22.4</v>
          </cell>
          <cell r="AG36">
            <v>32.28</v>
          </cell>
          <cell r="AH36">
            <v>42.16</v>
          </cell>
          <cell r="AI36">
            <v>42.9</v>
          </cell>
          <cell r="AJ36">
            <v>39.6</v>
          </cell>
          <cell r="AK36">
            <v>43.26</v>
          </cell>
          <cell r="AL36">
            <v>57.16</v>
          </cell>
          <cell r="AM36">
            <v>64.397000000000006</v>
          </cell>
          <cell r="AN36">
            <v>61.64</v>
          </cell>
          <cell r="AO36">
            <v>54.96</v>
          </cell>
          <cell r="AP36">
            <v>13.62</v>
          </cell>
          <cell r="AQ36">
            <v>14.03</v>
          </cell>
          <cell r="AR36">
            <v>8.0299999999999994</v>
          </cell>
          <cell r="AS36">
            <v>7.2299999999999995</v>
          </cell>
          <cell r="AT36">
            <v>2.6551724137931036</v>
          </cell>
          <cell r="AU36">
            <v>2.0263157894736845</v>
          </cell>
          <cell r="AV36">
            <v>0.38425786666666667</v>
          </cell>
          <cell r="AW36">
            <v>0.30294117647058827</v>
          </cell>
          <cell r="AX36">
            <v>0.3576388888888889</v>
          </cell>
          <cell r="AY36">
            <v>0.3576388888888889</v>
          </cell>
          <cell r="AZ36">
            <v>0.4943283018867925</v>
          </cell>
        </row>
        <row r="37">
          <cell r="A37" t="str">
            <v>EL/ARP-68</v>
          </cell>
          <cell r="B37" t="str">
            <v>LEXP2</v>
          </cell>
          <cell r="C37" t="str">
            <v xml:space="preserve">    Euronota LXVIII $-2002</v>
          </cell>
          <cell r="AB37">
            <v>6.21</v>
          </cell>
          <cell r="AC37">
            <v>6.21</v>
          </cell>
          <cell r="AD37">
            <v>10.7</v>
          </cell>
          <cell r="AE37">
            <v>10.7</v>
          </cell>
          <cell r="AF37">
            <v>9.6199999999999992</v>
          </cell>
          <cell r="AG37">
            <v>21.805</v>
          </cell>
          <cell r="AH37">
            <v>33.99</v>
          </cell>
          <cell r="AI37">
            <v>54.88</v>
          </cell>
          <cell r="AJ37">
            <v>63.5</v>
          </cell>
          <cell r="AK37">
            <v>73.828999999999994</v>
          </cell>
          <cell r="AL37">
            <v>74.459999999999994</v>
          </cell>
          <cell r="AM37">
            <v>52.73</v>
          </cell>
          <cell r="AN37">
            <v>54.46</v>
          </cell>
          <cell r="AO37">
            <v>34.450000000000003</v>
          </cell>
          <cell r="AP37">
            <v>14.36</v>
          </cell>
          <cell r="AQ37">
            <v>15.13</v>
          </cell>
          <cell r="AR37">
            <v>15.13</v>
          </cell>
          <cell r="AS37">
            <v>11.43</v>
          </cell>
          <cell r="AT37">
            <v>4.5517241379310347</v>
          </cell>
          <cell r="AU37">
            <v>3.4736842105263159</v>
          </cell>
          <cell r="AV37">
            <v>2.8319999999999999</v>
          </cell>
          <cell r="AW37">
            <v>3.164705882352941</v>
          </cell>
          <cell r="AX37">
            <v>3.7361111111111112</v>
          </cell>
          <cell r="AY37">
            <v>3.7361111111111112</v>
          </cell>
          <cell r="AZ37">
            <v>4.4814322469982848</v>
          </cell>
        </row>
        <row r="38">
          <cell r="A38" t="str">
            <v>EL/USD-50</v>
          </cell>
          <cell r="B38">
            <v>1</v>
          </cell>
          <cell r="C38" t="str">
            <v xml:space="preserve">    Euronota L (Libor + 270 p.b.)</v>
          </cell>
          <cell r="AD38">
            <v>4.9474600000000004</v>
          </cell>
          <cell r="AE38">
            <v>4.9474600000000004</v>
          </cell>
          <cell r="AF38">
            <v>4.5999999999999996</v>
          </cell>
          <cell r="AG38">
            <v>4.5999999999999996</v>
          </cell>
          <cell r="AH38">
            <v>4.5999999999999996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A39" t="str">
            <v>EL/USD-74</v>
          </cell>
          <cell r="B39">
            <v>2</v>
          </cell>
          <cell r="C39" t="str">
            <v xml:space="preserve">    Euronota LXXIV (Spread ajustable)</v>
          </cell>
          <cell r="AF39">
            <v>22.286999999999999</v>
          </cell>
          <cell r="AG39">
            <v>13.907</v>
          </cell>
          <cell r="AH39">
            <v>5.5269999999999992</v>
          </cell>
          <cell r="AI39">
            <v>25.374000000000002</v>
          </cell>
          <cell r="AJ39">
            <v>32.103000000000002</v>
          </cell>
          <cell r="AK39">
            <v>6.8</v>
          </cell>
          <cell r="AL39">
            <v>10.95</v>
          </cell>
          <cell r="AM39">
            <v>19.928000000000001</v>
          </cell>
          <cell r="AN39">
            <v>21.844000000000001</v>
          </cell>
          <cell r="AO39">
            <v>14.593999999999999</v>
          </cell>
          <cell r="AP39">
            <v>6.944</v>
          </cell>
          <cell r="AQ39">
            <v>0.52</v>
          </cell>
          <cell r="AR39">
            <v>0.52</v>
          </cell>
          <cell r="AS39">
            <v>0.52</v>
          </cell>
          <cell r="AT39">
            <v>1.7</v>
          </cell>
          <cell r="AU39">
            <v>1.7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</row>
        <row r="40">
          <cell r="A40" t="str">
            <v>EL/USD-79</v>
          </cell>
          <cell r="B40">
            <v>3</v>
          </cell>
          <cell r="C40" t="str">
            <v xml:space="preserve">    Euronota LXXIX Dls. (Glob IV-25bp)</v>
          </cell>
          <cell r="AF40">
            <v>9.93</v>
          </cell>
          <cell r="AG40">
            <v>25.64</v>
          </cell>
          <cell r="AH40">
            <v>43.198999999999998</v>
          </cell>
          <cell r="AI40">
            <v>66.379000000000005</v>
          </cell>
          <cell r="AJ40">
            <v>56.850999999999999</v>
          </cell>
          <cell r="AK40">
            <v>48.686</v>
          </cell>
          <cell r="AL40">
            <v>47.594000000000001</v>
          </cell>
          <cell r="AM40">
            <v>53.543999999999997</v>
          </cell>
          <cell r="AN40">
            <v>52.552</v>
          </cell>
          <cell r="AO40">
            <v>52.851999999999997</v>
          </cell>
          <cell r="AP40">
            <v>0</v>
          </cell>
          <cell r="AQ40">
            <v>11.76</v>
          </cell>
          <cell r="AR40">
            <v>11.76</v>
          </cell>
          <cell r="AS40">
            <v>11.76</v>
          </cell>
          <cell r="AT40">
            <v>32.5</v>
          </cell>
          <cell r="AU40">
            <v>32.5</v>
          </cell>
          <cell r="AV40">
            <v>3.8490000000000002</v>
          </cell>
          <cell r="AW40">
            <v>5.7000000000000002E-2</v>
          </cell>
          <cell r="AX40">
            <v>5.7000000000000002E-2</v>
          </cell>
          <cell r="AY40">
            <v>5.7000000000000002E-2</v>
          </cell>
          <cell r="AZ40">
            <v>0</v>
          </cell>
        </row>
        <row r="41">
          <cell r="A41" t="str">
            <v>EL/USD-91</v>
          </cell>
          <cell r="B41">
            <v>6</v>
          </cell>
          <cell r="C41" t="str">
            <v xml:space="preserve">    Euronota XCI (Libor + 575 p.b.)</v>
          </cell>
          <cell r="AH41">
            <v>32.839680000000001</v>
          </cell>
          <cell r="AI41">
            <v>31.989000000000001</v>
          </cell>
          <cell r="AJ41">
            <v>29.569680000000002</v>
          </cell>
          <cell r="AK41">
            <v>25.779979999999998</v>
          </cell>
          <cell r="AL41">
            <v>25.779979999999998</v>
          </cell>
          <cell r="AM41">
            <v>25.779979999999998</v>
          </cell>
          <cell r="AN41">
            <v>25.779979999999998</v>
          </cell>
          <cell r="AO41">
            <v>15.346349999999999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2.5</v>
          </cell>
          <cell r="AU41">
            <v>2.5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</row>
        <row r="42">
          <cell r="A42" t="str">
            <v>EL/EUR-81</v>
          </cell>
          <cell r="B42">
            <v>4</v>
          </cell>
          <cell r="C42" t="str">
            <v xml:space="preserve">    Euronota LXXXI Euro (6 cup. Fijos)</v>
          </cell>
          <cell r="AF42">
            <v>17.572008</v>
          </cell>
          <cell r="AG42">
            <v>30.947413899999997</v>
          </cell>
          <cell r="AH42">
            <v>43.956043956043793</v>
          </cell>
          <cell r="AI42">
            <v>17.144371199999998</v>
          </cell>
          <cell r="AJ42">
            <v>16.133892060000001</v>
          </cell>
          <cell r="AK42">
            <v>15.341957399999998</v>
          </cell>
          <cell r="AL42">
            <v>20.042863999999998</v>
          </cell>
          <cell r="AM42">
            <v>22.440443999999999</v>
          </cell>
          <cell r="AN42">
            <v>23.816793000000001</v>
          </cell>
          <cell r="AO42">
            <v>26.961506000000004</v>
          </cell>
          <cell r="AP42">
            <v>88.293269999999993</v>
          </cell>
          <cell r="AQ42">
            <v>30.312714000000003</v>
          </cell>
          <cell r="AR42">
            <v>30.312714000000003</v>
          </cell>
          <cell r="AS42">
            <v>31.630174576717266</v>
          </cell>
          <cell r="AU42">
            <v>4.9407114624505946</v>
          </cell>
          <cell r="AV42">
            <v>23.554329622697264</v>
          </cell>
          <cell r="AW42">
            <v>21.085992000000001</v>
          </cell>
          <cell r="AX42">
            <v>20.168064000000001</v>
          </cell>
          <cell r="AY42">
            <v>20.168064000000001</v>
          </cell>
          <cell r="AZ42">
            <v>4.5050249999999998</v>
          </cell>
        </row>
        <row r="43">
          <cell r="A43" t="str">
            <v>EL/EUR-90</v>
          </cell>
          <cell r="B43">
            <v>5</v>
          </cell>
          <cell r="C43" t="str">
            <v xml:space="preserve">    Euronota XC Euro (9,5%)</v>
          </cell>
          <cell r="AH43">
            <v>2.5148723456994042</v>
          </cell>
          <cell r="AI43">
            <v>13.237248000000001</v>
          </cell>
          <cell r="AJ43">
            <v>2.4110423999999999</v>
          </cell>
          <cell r="AK43">
            <v>2.2926959999999998</v>
          </cell>
          <cell r="AL43">
            <v>2.2819199999999999</v>
          </cell>
          <cell r="AM43">
            <v>2.1153599999999999</v>
          </cell>
          <cell r="AN43">
            <v>2.24952</v>
          </cell>
          <cell r="AO43">
            <v>30.05574</v>
          </cell>
          <cell r="AP43">
            <v>15.77121</v>
          </cell>
          <cell r="AQ43">
            <v>20.217645000000001</v>
          </cell>
          <cell r="AR43">
            <v>20.217645000000001</v>
          </cell>
          <cell r="AS43">
            <v>21.096350557066415</v>
          </cell>
          <cell r="AU43">
            <v>6.0770750988142321</v>
          </cell>
          <cell r="AV43">
            <v>4.9256230913210501</v>
          </cell>
          <cell r="AW43">
            <v>4.8010000000000002</v>
          </cell>
          <cell r="AX43">
            <v>4.5919999999999996</v>
          </cell>
          <cell r="AY43">
            <v>4.5919999999999996</v>
          </cell>
          <cell r="AZ43">
            <v>2.5743</v>
          </cell>
        </row>
        <row r="44">
          <cell r="A44" t="str">
            <v>EL/EUR-92</v>
          </cell>
          <cell r="B44">
            <v>7</v>
          </cell>
          <cell r="C44" t="str">
            <v xml:space="preserve">    Euronota XCII Euro (15% y 8%)</v>
          </cell>
          <cell r="AJ44">
            <v>2.0092020000000002E-2</v>
          </cell>
          <cell r="AK44">
            <v>1.9105799999999999E-2</v>
          </cell>
          <cell r="AL44">
            <v>1.9016000000000002E-2</v>
          </cell>
          <cell r="AM44">
            <v>1.7628000000000001E-2</v>
          </cell>
          <cell r="AN44">
            <v>1.8746000000000002E-2</v>
          </cell>
          <cell r="AO44">
            <v>1.7732000000000001E-2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B45">
            <v>8</v>
          </cell>
          <cell r="C45" t="str">
            <v xml:space="preserve">    Euronota CVIII Euro (10,25%)</v>
          </cell>
          <cell r="AK45">
            <v>1.4329350000000001</v>
          </cell>
          <cell r="AL45">
            <v>1.4261999999999999</v>
          </cell>
          <cell r="AM45">
            <v>1.3220999999999998</v>
          </cell>
          <cell r="AN45">
            <v>1.40595</v>
          </cell>
          <cell r="AO45">
            <v>1.3299000000000001</v>
          </cell>
          <cell r="AP45">
            <v>1.2752999999999999</v>
          </cell>
          <cell r="AQ45">
            <v>1.3753500000000001</v>
          </cell>
          <cell r="AR45">
            <v>1.3753500000000001</v>
          </cell>
          <cell r="AS45">
            <v>1.4351258882358104</v>
          </cell>
          <cell r="AT45">
            <v>1.5</v>
          </cell>
          <cell r="AU45">
            <v>1.5</v>
          </cell>
          <cell r="AV45">
            <v>1.4776869273963151</v>
          </cell>
          <cell r="AW45">
            <v>1.4403000000000001</v>
          </cell>
          <cell r="AX45">
            <v>1.3775999999999999</v>
          </cell>
          <cell r="AY45">
            <v>1.3775999999999999</v>
          </cell>
          <cell r="AZ45">
            <v>1.28715</v>
          </cell>
        </row>
        <row r="47">
          <cell r="C47" t="str">
            <v>BONO CUPON CERO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8.7715999999999994</v>
          </cell>
          <cell r="AK47">
            <v>9.0609999999999999</v>
          </cell>
          <cell r="AL47">
            <v>31.981630500000001</v>
          </cell>
          <cell r="AM47">
            <v>36.134961799999999</v>
          </cell>
          <cell r="AN47">
            <v>29.712810449999999</v>
          </cell>
          <cell r="AO47">
            <v>15.287155500000001</v>
          </cell>
          <cell r="AP47">
            <v>15.020344</v>
          </cell>
          <cell r="AQ47">
            <v>15.409499339835733</v>
          </cell>
          <cell r="AR47">
            <v>15.409499339835733</v>
          </cell>
          <cell r="AS47">
            <v>15.798215863626556</v>
          </cell>
          <cell r="AT47">
            <v>16.17846972936</v>
          </cell>
          <cell r="AU47">
            <v>16.567879999999999</v>
          </cell>
          <cell r="AV47">
            <v>28.852815563774502</v>
          </cell>
          <cell r="AW47">
            <v>20.92089764438758</v>
          </cell>
          <cell r="AX47">
            <v>21.399956771834184</v>
          </cell>
          <cell r="AY47">
            <v>21.884338778474657</v>
          </cell>
          <cell r="AZ47">
            <v>8.686855923786867</v>
          </cell>
          <cell r="BA47">
            <v>0</v>
          </cell>
        </row>
        <row r="48">
          <cell r="A48" t="str">
            <v>ZCBMA00</v>
          </cell>
          <cell r="B48">
            <v>1</v>
          </cell>
          <cell r="AL48">
            <v>3.9319999999999999</v>
          </cell>
          <cell r="AM48">
            <v>3.9904000000000002</v>
          </cell>
        </row>
        <row r="49">
          <cell r="A49" t="str">
            <v>ZCBMB01</v>
          </cell>
          <cell r="B49">
            <v>2</v>
          </cell>
          <cell r="AL49">
            <v>1.8784000000000001</v>
          </cell>
          <cell r="AM49">
            <v>1.9172</v>
          </cell>
          <cell r="AN49">
            <v>1.9558</v>
          </cell>
          <cell r="AO49">
            <v>1.9936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B50">
            <v>3</v>
          </cell>
          <cell r="AL50">
            <v>6.8813355000000005</v>
          </cell>
          <cell r="AM50">
            <v>7.0420617999999999</v>
          </cell>
          <cell r="AN50">
            <v>3.4633969499999999</v>
          </cell>
          <cell r="AO50">
            <v>3.5390160000000002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>
            <v>4</v>
          </cell>
          <cell r="AL51">
            <v>1.6165799999999999</v>
          </cell>
          <cell r="AM51">
            <v>4.9761600000000001</v>
          </cell>
          <cell r="AN51">
            <v>5.1025799999999997</v>
          </cell>
          <cell r="AO51">
            <v>1.742</v>
          </cell>
          <cell r="AP51">
            <v>1.7837799999999999</v>
          </cell>
          <cell r="AQ51">
            <v>1.82592</v>
          </cell>
          <cell r="AR51">
            <v>1.82592</v>
          </cell>
          <cell r="AS51">
            <v>1.8680718248175181</v>
          </cell>
          <cell r="AT51">
            <v>1.9092960000000001</v>
          </cell>
          <cell r="AU51">
            <v>1.948</v>
          </cell>
          <cell r="AV51">
            <v>11.159609555934503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>
            <v>5</v>
          </cell>
          <cell r="AJ52">
            <v>2.7275999999999998</v>
          </cell>
          <cell r="AK52">
            <v>2.8111999999999999</v>
          </cell>
          <cell r="AL52">
            <v>11.217815</v>
          </cell>
          <cell r="AM52">
            <v>11.545640000000001</v>
          </cell>
          <cell r="AN52">
            <v>11.8734185</v>
          </cell>
          <cell r="AO52">
            <v>8.0125395000000008</v>
          </cell>
          <cell r="AP52">
            <v>13.236564</v>
          </cell>
          <cell r="AQ52">
            <v>13.583579339835733</v>
          </cell>
          <cell r="AR52">
            <v>13.583579339835733</v>
          </cell>
          <cell r="AS52">
            <v>13.930144038809038</v>
          </cell>
          <cell r="AT52">
            <v>14.26917372936</v>
          </cell>
          <cell r="AU52">
            <v>14.61988</v>
          </cell>
          <cell r="AV52">
            <v>8.8391351890400003</v>
          </cell>
          <cell r="AW52">
            <v>11.845345728131422</v>
          </cell>
          <cell r="AX52">
            <v>12.107737688090348</v>
          </cell>
          <cell r="AY52">
            <v>12.373045114271044</v>
          </cell>
          <cell r="AZ52">
            <v>3.9016303080082122</v>
          </cell>
          <cell r="BA52">
            <v>0.99655246406570841</v>
          </cell>
        </row>
        <row r="53">
          <cell r="A53" t="str">
            <v>ZCBMF04</v>
          </cell>
          <cell r="B53">
            <v>6</v>
          </cell>
          <cell r="AJ53">
            <v>6.0440000000000005</v>
          </cell>
          <cell r="AK53">
            <v>6.2497999999999996</v>
          </cell>
          <cell r="AL53">
            <v>6.4554999999999998</v>
          </cell>
          <cell r="AM53">
            <v>6.6635</v>
          </cell>
          <cell r="AN53">
            <v>7.3176150000000009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V53">
            <v>8.8540708188000004</v>
          </cell>
          <cell r="AW53">
            <v>9.075551916256158</v>
          </cell>
          <cell r="AX53">
            <v>9.2922190837438379</v>
          </cell>
          <cell r="AY53">
            <v>9.5112936642036132</v>
          </cell>
          <cell r="AZ53">
            <v>4.7852256157786544</v>
          </cell>
          <cell r="BA53">
            <v>0.9138756486042694</v>
          </cell>
        </row>
        <row r="55">
          <cell r="C55" t="str">
            <v>PRÉSTAMOS GARANTIZADOS</v>
          </cell>
          <cell r="AS55">
            <v>2435.1400000000003</v>
          </cell>
          <cell r="AT55">
            <v>1227.9212460689657</v>
          </cell>
          <cell r="AU55">
            <v>1083.1671530242957</v>
          </cell>
          <cell r="AV55">
            <v>1231.5528822479944</v>
          </cell>
          <cell r="AW55">
            <v>1391.7043524386834</v>
          </cell>
          <cell r="AX55">
            <v>1676.6553702031479</v>
          </cell>
          <cell r="AY55">
            <v>1732.1357990309925</v>
          </cell>
          <cell r="AZ55">
            <v>1668.8835355035119</v>
          </cell>
        </row>
        <row r="57">
          <cell r="A57" t="str">
            <v>P FRB</v>
          </cell>
          <cell r="C57" t="str">
            <v>FRB</v>
          </cell>
          <cell r="AS57">
            <v>62.940000000000005</v>
          </cell>
          <cell r="AT57">
            <v>31.846337793103451</v>
          </cell>
          <cell r="AU57">
            <v>28.092116780320374</v>
          </cell>
          <cell r="AV57">
            <v>17.376780521739132</v>
          </cell>
          <cell r="AW57">
            <v>19.636461764705889</v>
          </cell>
          <cell r="AX57">
            <v>23.657020984299521</v>
          </cell>
          <cell r="AY57">
            <v>24.439830434782618</v>
          </cell>
          <cell r="AZ57">
            <v>23.54736311432621</v>
          </cell>
        </row>
        <row r="58">
          <cell r="A58" t="str">
            <v>P BG01/03</v>
          </cell>
          <cell r="C58" t="str">
            <v>BG01/03</v>
          </cell>
          <cell r="AS58">
            <v>1.2000000000000002</v>
          </cell>
          <cell r="AT58">
            <v>0.60717517241379315</v>
          </cell>
          <cell r="AU58">
            <v>0.53559803203661338</v>
          </cell>
          <cell r="AV58">
            <v>0.5957753321739131</v>
          </cell>
          <cell r="AW58">
            <v>0.673250117647059</v>
          </cell>
          <cell r="AX58">
            <v>0.81109786231884073</v>
          </cell>
          <cell r="AY58">
            <v>0.83793704347826115</v>
          </cell>
          <cell r="AZ58">
            <v>0.80733816391975566</v>
          </cell>
        </row>
        <row r="59">
          <cell r="A59" t="str">
            <v>P BG04/06</v>
          </cell>
          <cell r="C59" t="str">
            <v>BG04/06</v>
          </cell>
          <cell r="AS59">
            <v>20</v>
          </cell>
          <cell r="AT59">
            <v>10.119586206896553</v>
          </cell>
          <cell r="AU59">
            <v>8.9266338672768892</v>
          </cell>
          <cell r="AV59">
            <v>9.929588869565217</v>
          </cell>
          <cell r="AW59">
            <v>11.220835294117649</v>
          </cell>
          <cell r="AX59">
            <v>13.51829770531401</v>
          </cell>
          <cell r="AY59">
            <v>13.965617391304349</v>
          </cell>
          <cell r="AZ59">
            <v>13.455636065329259</v>
          </cell>
        </row>
        <row r="60">
          <cell r="A60" t="str">
            <v>P BG05/17</v>
          </cell>
          <cell r="C60" t="str">
            <v>BG05/17</v>
          </cell>
          <cell r="AS60">
            <v>70.199999999999989</v>
          </cell>
          <cell r="AT60">
            <v>35.51974758620689</v>
          </cell>
          <cell r="AU60">
            <v>31.332484874141873</v>
          </cell>
          <cell r="AV60">
            <v>63.549368765217388</v>
          </cell>
          <cell r="AW60">
            <v>71.813345882352948</v>
          </cell>
          <cell r="AX60">
            <v>86.517105314009669</v>
          </cell>
          <cell r="AY60">
            <v>89.379951304347841</v>
          </cell>
          <cell r="AZ60">
            <v>86.116070818107261</v>
          </cell>
        </row>
        <row r="61">
          <cell r="A61" t="str">
            <v>P BG06/27</v>
          </cell>
          <cell r="C61" t="str">
            <v>BG06/27</v>
          </cell>
          <cell r="AS61">
            <v>232.1</v>
          </cell>
          <cell r="AT61">
            <v>117.43779793103448</v>
          </cell>
          <cell r="AU61">
            <v>103.59358602974829</v>
          </cell>
          <cell r="AV61">
            <v>115.23287883130433</v>
          </cell>
          <cell r="AW61">
            <v>130.21779358823531</v>
          </cell>
          <cell r="AX61">
            <v>156.87984487016911</v>
          </cell>
          <cell r="AY61">
            <v>162.07098982608701</v>
          </cell>
          <cell r="AZ61">
            <v>156.15265653814609</v>
          </cell>
        </row>
        <row r="62">
          <cell r="A62" t="str">
            <v>P BG07/05</v>
          </cell>
          <cell r="C62" t="str">
            <v>BG07/05</v>
          </cell>
          <cell r="AS62">
            <v>0.20000000000000018</v>
          </cell>
          <cell r="AT62">
            <v>0.10119586206896562</v>
          </cell>
          <cell r="AU62">
            <v>8.9266338672768994E-2</v>
          </cell>
          <cell r="AV62">
            <v>9.9295888695652285E-2</v>
          </cell>
          <cell r="AW62">
            <v>0.11220835294117662</v>
          </cell>
          <cell r="AX62">
            <v>0.13518297705314028</v>
          </cell>
          <cell r="AY62">
            <v>0.13965617391304366</v>
          </cell>
          <cell r="AZ62">
            <v>0.13455636065329274</v>
          </cell>
        </row>
        <row r="63">
          <cell r="A63" t="str">
            <v>P BG08/19</v>
          </cell>
          <cell r="C63" t="str">
            <v>BG08/19</v>
          </cell>
          <cell r="AS63">
            <v>6.4</v>
          </cell>
          <cell r="AT63">
            <v>3.2382675862068959</v>
          </cell>
          <cell r="AU63">
            <v>2.8565228375286043</v>
          </cell>
          <cell r="AV63">
            <v>3.1774684382608691</v>
          </cell>
          <cell r="AW63">
            <v>3.5906672941176474</v>
          </cell>
          <cell r="AX63">
            <v>4.3258552657004836</v>
          </cell>
          <cell r="AY63">
            <v>4.4689975652173919</v>
          </cell>
          <cell r="AZ63">
            <v>4.3058035409053623</v>
          </cell>
        </row>
        <row r="64">
          <cell r="A64" t="str">
            <v>P BG09/09</v>
          </cell>
          <cell r="C64" t="str">
            <v>BG09/09</v>
          </cell>
          <cell r="AS64">
            <v>30.6</v>
          </cell>
          <cell r="AT64">
            <v>15.482966896551723</v>
          </cell>
          <cell r="AU64">
            <v>13.65774981693364</v>
          </cell>
          <cell r="AV64">
            <v>15.192270970434782</v>
          </cell>
          <cell r="AW64">
            <v>17.167878000000002</v>
          </cell>
          <cell r="AX64">
            <v>20.682995489130434</v>
          </cell>
          <cell r="AY64">
            <v>21.367394608695651</v>
          </cell>
          <cell r="AZ64">
            <v>20.58712317995376</v>
          </cell>
        </row>
        <row r="65">
          <cell r="A65" t="str">
            <v>P BG10/20</v>
          </cell>
          <cell r="C65" t="str">
            <v>BG10/20</v>
          </cell>
          <cell r="AS65">
            <v>6.5</v>
          </cell>
          <cell r="AT65">
            <v>3.2888655172413794</v>
          </cell>
          <cell r="AU65">
            <v>2.9011560068649893</v>
          </cell>
          <cell r="AV65">
            <v>3.2271163826086959</v>
          </cell>
          <cell r="AW65">
            <v>3.6467714705882361</v>
          </cell>
          <cell r="AX65">
            <v>4.3934467542270541</v>
          </cell>
          <cell r="AY65">
            <v>4.5388256521739141</v>
          </cell>
          <cell r="AZ65">
            <v>4.3730817212320101</v>
          </cell>
        </row>
        <row r="66">
          <cell r="A66" t="str">
            <v>P BG11/10</v>
          </cell>
          <cell r="C66" t="str">
            <v>BG11/10</v>
          </cell>
          <cell r="AS66">
            <v>28.7</v>
          </cell>
          <cell r="AT66">
            <v>14.521606206896553</v>
          </cell>
          <cell r="AU66">
            <v>12.809719599542337</v>
          </cell>
          <cell r="AV66">
            <v>14.248960027826088</v>
          </cell>
          <cell r="AW66">
            <v>16.101898647058828</v>
          </cell>
          <cell r="AX66">
            <v>19.398757207125609</v>
          </cell>
          <cell r="AY66">
            <v>20.040660956521748</v>
          </cell>
          <cell r="AZ66">
            <v>19.30883775374749</v>
          </cell>
        </row>
        <row r="67">
          <cell r="A67" t="str">
            <v>P BG12/15</v>
          </cell>
          <cell r="C67" t="str">
            <v>BG12/15</v>
          </cell>
          <cell r="AS67">
            <v>72</v>
          </cell>
          <cell r="AT67">
            <v>36.430510344827589</v>
          </cell>
          <cell r="AU67">
            <v>32.135881922196802</v>
          </cell>
          <cell r="AV67">
            <v>35.746519930434786</v>
          </cell>
          <cell r="AW67">
            <v>40.395007058823538</v>
          </cell>
          <cell r="AX67">
            <v>48.665871739130445</v>
          </cell>
          <cell r="AY67">
            <v>50.276222608695662</v>
          </cell>
          <cell r="AZ67">
            <v>48.440289835185332</v>
          </cell>
        </row>
        <row r="68">
          <cell r="A68" t="str">
            <v>P BG13/30</v>
          </cell>
          <cell r="C68" t="str">
            <v>BG13/30</v>
          </cell>
          <cell r="AS68">
            <v>44.4</v>
          </cell>
          <cell r="AT68">
            <v>22.465481379310344</v>
          </cell>
          <cell r="AU68">
            <v>19.817127185354689</v>
          </cell>
          <cell r="AV68">
            <v>22.043687290434775</v>
          </cell>
          <cell r="AW68">
            <v>24.91025435294117</v>
          </cell>
          <cell r="AX68">
            <v>30.01062090579709</v>
          </cell>
          <cell r="AY68">
            <v>31.003670608695643</v>
          </cell>
          <cell r="AZ68">
            <v>29.871512065030942</v>
          </cell>
        </row>
        <row r="69">
          <cell r="A69" t="str">
            <v>P BG14/31</v>
          </cell>
          <cell r="C69" t="str">
            <v>BG14/31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A70" t="str">
            <v>P BG15/12</v>
          </cell>
          <cell r="C70" t="str">
            <v>BG15/12</v>
          </cell>
          <cell r="AS70">
            <v>33.799999999999997</v>
          </cell>
          <cell r="AT70">
            <v>17.10210068965517</v>
          </cell>
          <cell r="AU70">
            <v>15.08601123569794</v>
          </cell>
          <cell r="AV70">
            <v>16.781005189565214</v>
          </cell>
          <cell r="AW70">
            <v>18.963211647058824</v>
          </cell>
          <cell r="AX70">
            <v>22.845923121980675</v>
          </cell>
          <cell r="AY70">
            <v>23.601893391304351</v>
          </cell>
          <cell r="AZ70">
            <v>22.740024950406447</v>
          </cell>
        </row>
        <row r="71">
          <cell r="A71" t="str">
            <v>P BG16/08$</v>
          </cell>
          <cell r="C71" t="str">
            <v>BG16/08$</v>
          </cell>
          <cell r="AS71">
            <v>24.1</v>
          </cell>
          <cell r="AT71">
            <v>8.7100724137931049</v>
          </cell>
          <cell r="AU71">
            <v>7.6832812929061811</v>
          </cell>
          <cell r="AV71">
            <v>8.5465389913043488</v>
          </cell>
          <cell r="AW71">
            <v>9.6579332352941201</v>
          </cell>
          <cell r="AX71">
            <v>11.635391953502417</v>
          </cell>
          <cell r="AY71">
            <v>12.020406397515529</v>
          </cell>
          <cell r="AZ71">
            <v>11.581458184801255</v>
          </cell>
        </row>
        <row r="72">
          <cell r="A72" t="str">
            <v>P BG17/08</v>
          </cell>
          <cell r="C72" t="str">
            <v>BG17/08</v>
          </cell>
          <cell r="AS72">
            <v>605.20000000000005</v>
          </cell>
          <cell r="AT72">
            <v>306.21867862068967</v>
          </cell>
          <cell r="AU72">
            <v>270.11994082379869</v>
          </cell>
          <cell r="AV72">
            <v>300.46935919304349</v>
          </cell>
          <cell r="AW72">
            <v>339.54247600000008</v>
          </cell>
          <cell r="AX72">
            <v>409.06368856280199</v>
          </cell>
          <cell r="AY72">
            <v>422.59958226086968</v>
          </cell>
          <cell r="AZ72">
            <v>407.16754733686344</v>
          </cell>
        </row>
        <row r="73">
          <cell r="A73" t="str">
            <v>P BG18/18</v>
          </cell>
          <cell r="C73" t="str">
            <v>BG18/18</v>
          </cell>
          <cell r="AS73">
            <v>459.1</v>
          </cell>
          <cell r="AT73">
            <v>232.29510137931035</v>
          </cell>
          <cell r="AU73">
            <v>204.91088042334098</v>
          </cell>
          <cell r="AV73">
            <v>227.93371250086958</v>
          </cell>
          <cell r="AW73">
            <v>257.57427417647062</v>
          </cell>
          <cell r="AX73">
            <v>310.31252382548314</v>
          </cell>
          <cell r="AY73">
            <v>320.58074721739143</v>
          </cell>
          <cell r="AZ73">
            <v>308.87412587963325</v>
          </cell>
        </row>
        <row r="74">
          <cell r="A74" t="str">
            <v>P BG19/31</v>
          </cell>
          <cell r="C74" t="str">
            <v>BG19/31</v>
          </cell>
          <cell r="AS74">
            <v>733.2</v>
          </cell>
          <cell r="AT74">
            <v>370.98403034482766</v>
          </cell>
          <cell r="AU74">
            <v>327.25039757437082</v>
          </cell>
          <cell r="AV74">
            <v>364.01872795826097</v>
          </cell>
          <cell r="AW74">
            <v>411.35582188235315</v>
          </cell>
          <cell r="AX74">
            <v>495.58079387681181</v>
          </cell>
          <cell r="AY74">
            <v>511.97953356521771</v>
          </cell>
          <cell r="AZ74">
            <v>493.2836181549709</v>
          </cell>
        </row>
        <row r="75">
          <cell r="A75" t="str">
            <v>P EL/ARP-61</v>
          </cell>
          <cell r="C75" t="str">
            <v>EL/ARP-61</v>
          </cell>
          <cell r="AS75">
            <v>0.79999999999999982</v>
          </cell>
          <cell r="AT75">
            <v>0.27586206896551718</v>
          </cell>
          <cell r="AU75">
            <v>0.24334193485564046</v>
          </cell>
          <cell r="AV75">
            <v>0.27068270120259014</v>
          </cell>
          <cell r="AW75">
            <v>0.30588235294117649</v>
          </cell>
          <cell r="AX75">
            <v>0.36851166615273923</v>
          </cell>
          <cell r="AY75">
            <v>0.38070569578432673</v>
          </cell>
          <cell r="AZ75">
            <v>0.36680349654011368</v>
          </cell>
        </row>
        <row r="76">
          <cell r="A76" t="str">
            <v>P EL/ARP-68</v>
          </cell>
          <cell r="C76" t="str">
            <v>EL/ARP-68</v>
          </cell>
          <cell r="AS76">
            <v>3.7000000000000011</v>
          </cell>
          <cell r="AT76">
            <v>1.2758620689655176</v>
          </cell>
          <cell r="AU76">
            <v>1.1254564487073377</v>
          </cell>
          <cell r="AV76">
            <v>1.25190749306198</v>
          </cell>
          <cell r="AW76">
            <v>1.4147058823529417</v>
          </cell>
          <cell r="AX76">
            <v>1.7043664559564193</v>
          </cell>
          <cell r="AY76">
            <v>1.7607638430025114</v>
          </cell>
          <cell r="AZ76">
            <v>1.696466171498026</v>
          </cell>
        </row>
        <row r="77">
          <cell r="A77" t="str">
            <v>P EL/USD-74</v>
          </cell>
          <cell r="C77" t="str">
            <v>EL/USD-74</v>
          </cell>
          <cell r="AS77">
            <v>0</v>
          </cell>
          <cell r="AT77">
            <v>0</v>
          </cell>
          <cell r="AU77">
            <v>0</v>
          </cell>
          <cell r="AV77">
            <v>1.9724611950770088</v>
          </cell>
          <cell r="AW77">
            <v>2.2289605828329417</v>
          </cell>
          <cell r="AX77">
            <v>2.6853395440125611</v>
          </cell>
          <cell r="AY77">
            <v>2.7741972735721747</v>
          </cell>
          <cell r="AZ77">
            <v>2.6728921350701178</v>
          </cell>
        </row>
        <row r="78">
          <cell r="A78" t="str">
            <v>P EL/USD-79</v>
          </cell>
          <cell r="C78" t="str">
            <v>EL/USD-79</v>
          </cell>
          <cell r="AS78">
            <v>0</v>
          </cell>
          <cell r="AT78">
            <v>0</v>
          </cell>
          <cell r="AU78">
            <v>0</v>
          </cell>
          <cell r="AV78">
            <v>9.752252866587547</v>
          </cell>
          <cell r="AW78">
            <v>11.020438469307647</v>
          </cell>
          <cell r="AX78">
            <v>13.276869695190609</v>
          </cell>
          <cell r="AY78">
            <v>13.716200542346957</v>
          </cell>
          <cell r="AZ78">
            <v>13.215327151365919</v>
          </cell>
        </row>
        <row r="79">
          <cell r="A79" t="str">
            <v>P EL/USD-91</v>
          </cell>
          <cell r="C79" t="str">
            <v>EL/USD-91</v>
          </cell>
          <cell r="AS79">
            <v>0</v>
          </cell>
          <cell r="AT79">
            <v>0</v>
          </cell>
          <cell r="AU79">
            <v>0</v>
          </cell>
          <cell r="AV79">
            <v>0.13652291032653913</v>
          </cell>
          <cell r="AW79">
            <v>0.15427638654235296</v>
          </cell>
          <cell r="AX79">
            <v>0.18586442698013286</v>
          </cell>
          <cell r="AY79">
            <v>0.19201467007478265</v>
          </cell>
          <cell r="AZ79">
            <v>0.18500288582581853</v>
          </cell>
        </row>
        <row r="81">
          <cell r="A81" t="str">
            <v>TITULOS GOBIERNO PROVINCIAL</v>
          </cell>
        </row>
        <row r="83">
          <cell r="A83" t="str">
            <v>BPRV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GPTdF04-Albatros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GPM07-Aconcagua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GPM02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97">
          <cell r="A97" t="str">
            <v>Para ingresar un nuevo bono insertar una fila sobre la línea</v>
          </cell>
        </row>
        <row r="100">
          <cell r="A100">
            <v>2099</v>
          </cell>
          <cell r="C100" t="str">
            <v xml:space="preserve">    Bocon Prov de Buenos Aires en pesos</v>
          </cell>
        </row>
        <row r="101">
          <cell r="A101">
            <v>2098</v>
          </cell>
          <cell r="C101" t="str">
            <v xml:space="preserve">    Bocon Prov de Buenos Aires en dólares</v>
          </cell>
        </row>
        <row r="102">
          <cell r="A102">
            <v>2177</v>
          </cell>
          <cell r="C102" t="str">
            <v xml:space="preserve">    Bono Estructurado en dólares - </v>
          </cell>
        </row>
        <row r="103">
          <cell r="A103" t="str">
            <v>BPBA1</v>
          </cell>
          <cell r="C103" t="str">
            <v xml:space="preserve">    Eurobono 97 en dólares</v>
          </cell>
        </row>
        <row r="104">
          <cell r="A104" t="str">
            <v>BPB2D</v>
          </cell>
          <cell r="C104" t="str">
            <v xml:space="preserve">    Eurobono 98 en dólares</v>
          </cell>
        </row>
        <row r="105">
          <cell r="A105" t="str">
            <v>BPB3C</v>
          </cell>
          <cell r="C105" t="str">
            <v xml:space="preserve">    Eurobono 98 en dólares</v>
          </cell>
        </row>
        <row r="106">
          <cell r="C106" t="str">
            <v xml:space="preserve">    Eurobono 98 en Marcos (150)</v>
          </cell>
        </row>
        <row r="107">
          <cell r="C107" t="str">
            <v xml:space="preserve">    Eurobono 01 en Marcos (250)</v>
          </cell>
        </row>
        <row r="108">
          <cell r="A108" t="str">
            <v>GPBX3-Francos Suizos</v>
          </cell>
          <cell r="C108" t="str">
            <v xml:space="preserve">    Eurobono 03 en Francos Suizos (150+50+75)</v>
          </cell>
        </row>
        <row r="109">
          <cell r="A109" t="str">
            <v>GPBX2-Euros</v>
          </cell>
          <cell r="B109">
            <v>7</v>
          </cell>
          <cell r="C109" t="str">
            <v xml:space="preserve">    Eurobono 02 en Euros (100)</v>
          </cell>
        </row>
        <row r="110">
          <cell r="A110" t="str">
            <v>PBAS2</v>
          </cell>
          <cell r="B110">
            <v>9</v>
          </cell>
          <cell r="C110" t="str">
            <v xml:space="preserve">    Eurobono 02 en Dólares</v>
          </cell>
          <cell r="AJ110">
            <v>9.68</v>
          </cell>
        </row>
        <row r="111">
          <cell r="A111" t="str">
            <v>GPBX4-Euros</v>
          </cell>
          <cell r="B111">
            <v>10</v>
          </cell>
          <cell r="C111" t="str">
            <v xml:space="preserve">    Eurobono 04 en Euros (175)</v>
          </cell>
        </row>
        <row r="112">
          <cell r="A112" t="str">
            <v>BGBX6-Euros</v>
          </cell>
          <cell r="B112" t="str">
            <v>para augusto son 11 y 15</v>
          </cell>
          <cell r="C112" t="str">
            <v xml:space="preserve">    Eurobono 06 en Euros (150+50)</v>
          </cell>
        </row>
        <row r="113">
          <cell r="A113" t="str">
            <v>BGBX1</v>
          </cell>
          <cell r="B113">
            <v>13</v>
          </cell>
          <cell r="C113" t="str">
            <v xml:space="preserve">    Eurobono 05 en Euros (300)</v>
          </cell>
        </row>
        <row r="114">
          <cell r="A114" t="str">
            <v>GPBX7</v>
          </cell>
          <cell r="B114">
            <v>14</v>
          </cell>
          <cell r="C114" t="str">
            <v xml:space="preserve">    Eurobono 10 en Dólares</v>
          </cell>
        </row>
        <row r="115">
          <cell r="A115" t="str">
            <v>GPBX3-Yenes</v>
          </cell>
          <cell r="B115">
            <v>16</v>
          </cell>
          <cell r="C115" t="str">
            <v xml:space="preserve">    Eurobono 03 en Yenes (3000)</v>
          </cell>
        </row>
        <row r="116">
          <cell r="A116" t="str">
            <v>GPBX4.1-Euros</v>
          </cell>
          <cell r="B116">
            <v>18</v>
          </cell>
          <cell r="C116" t="str">
            <v xml:space="preserve">    Eurobono 04 en Euros (100)</v>
          </cell>
        </row>
        <row r="117">
          <cell r="A117" t="str">
            <v>PX13D</v>
          </cell>
          <cell r="B117">
            <v>21</v>
          </cell>
          <cell r="C117" t="str">
            <v xml:space="preserve">    Eurobono 03 en Dólares</v>
          </cell>
        </row>
        <row r="118">
          <cell r="A118" t="str">
            <v>PX14D</v>
          </cell>
          <cell r="B118">
            <v>22</v>
          </cell>
          <cell r="C118" t="str">
            <v xml:space="preserve">    Eurobono 07 en Dólares</v>
          </cell>
        </row>
        <row r="119">
          <cell r="A119" t="str">
            <v>GPBX2.1-Euros</v>
          </cell>
          <cell r="B119">
            <v>23</v>
          </cell>
          <cell r="C119" t="str">
            <v xml:space="preserve">    Eurobono 02 en Euros (100)</v>
          </cell>
        </row>
        <row r="120">
          <cell r="A120" t="str">
            <v>GPBX3-Euros</v>
          </cell>
          <cell r="B120">
            <v>27</v>
          </cell>
          <cell r="C120" t="str">
            <v xml:space="preserve">    Eurobono 03 en Euros (300)</v>
          </cell>
        </row>
        <row r="121">
          <cell r="A121" t="str">
            <v>GPBX4.2-Euros</v>
          </cell>
          <cell r="B121">
            <v>28</v>
          </cell>
          <cell r="C121" t="str">
            <v xml:space="preserve">    Eurobono 04 en Euros (300)</v>
          </cell>
        </row>
        <row r="122">
          <cell r="A122" t="str">
            <v>PBAS3</v>
          </cell>
          <cell r="B122">
            <v>12</v>
          </cell>
          <cell r="C122" t="str">
            <v xml:space="preserve">    Euroletra 06/12/00 en dólares</v>
          </cell>
        </row>
        <row r="123">
          <cell r="B123">
            <v>12</v>
          </cell>
          <cell r="C123" t="str">
            <v xml:space="preserve">    Euroletra 19/06/00 en dólares</v>
          </cell>
        </row>
        <row r="124">
          <cell r="B124">
            <v>12</v>
          </cell>
          <cell r="C124" t="str">
            <v xml:space="preserve">    Euroletra 06/07/00 en Yenes (2500)</v>
          </cell>
        </row>
        <row r="125">
          <cell r="A125">
            <v>403</v>
          </cell>
          <cell r="B125">
            <v>12</v>
          </cell>
          <cell r="C125" t="str">
            <v xml:space="preserve">    Euroletra 05/01/01 en dólares</v>
          </cell>
        </row>
        <row r="126">
          <cell r="A126" t="str">
            <v>PBAS9</v>
          </cell>
          <cell r="B126">
            <v>17</v>
          </cell>
          <cell r="C126" t="str">
            <v xml:space="preserve">    Euroletra 30/03/01 en dólares</v>
          </cell>
        </row>
        <row r="127">
          <cell r="B127">
            <v>19</v>
          </cell>
          <cell r="C127" t="str">
            <v xml:space="preserve">    Euroletra 07/05/01 en dólares</v>
          </cell>
        </row>
        <row r="128">
          <cell r="B128">
            <v>20</v>
          </cell>
          <cell r="C128" t="str">
            <v xml:space="preserve">    Euroletra 15/03/01 en yenes</v>
          </cell>
        </row>
        <row r="129">
          <cell r="A129" t="str">
            <v>PX16P</v>
          </cell>
          <cell r="B129">
            <v>24</v>
          </cell>
          <cell r="C129" t="str">
            <v xml:space="preserve">    Euroletra 21/09/01 en pesos</v>
          </cell>
        </row>
        <row r="130">
          <cell r="B130">
            <v>25</v>
          </cell>
          <cell r="C130" t="str">
            <v xml:space="preserve">    Euroletra 01/11/01 en euro (75)</v>
          </cell>
        </row>
        <row r="131">
          <cell r="B131">
            <v>26</v>
          </cell>
          <cell r="C131" t="str">
            <v xml:space="preserve">    Euroletra 23/04/01 en dólares</v>
          </cell>
        </row>
        <row r="132">
          <cell r="A132" t="str">
            <v>PX21</v>
          </cell>
          <cell r="B132">
            <v>29</v>
          </cell>
          <cell r="C132" t="str">
            <v xml:space="preserve">    Euroletra 11/03/02 en dólares</v>
          </cell>
        </row>
        <row r="133">
          <cell r="A133" t="str">
            <v>GPBX6-u$s</v>
          </cell>
          <cell r="B133">
            <v>30</v>
          </cell>
          <cell r="C133" t="str">
            <v xml:space="preserve">    Eurobono 06 en Dólares</v>
          </cell>
        </row>
        <row r="134">
          <cell r="A134">
            <v>2442</v>
          </cell>
          <cell r="C134" t="str">
            <v xml:space="preserve">    Bonos  U$S V.2009 ES</v>
          </cell>
        </row>
      </sheetData>
      <sheetData sheetId="6" refreshError="1">
        <row r="4">
          <cell r="A4" t="str">
            <v>DNCI</v>
          </cell>
          <cell r="B4" t="str">
            <v>COD ISIN/MAE</v>
          </cell>
          <cell r="C4" t="str">
            <v>ESPECIE</v>
          </cell>
          <cell r="D4">
            <v>33603</v>
          </cell>
          <cell r="E4">
            <v>33694</v>
          </cell>
          <cell r="F4">
            <v>33785</v>
          </cell>
          <cell r="G4">
            <v>33877</v>
          </cell>
          <cell r="H4">
            <v>33969</v>
          </cell>
          <cell r="I4">
            <v>34059</v>
          </cell>
          <cell r="J4">
            <v>34150</v>
          </cell>
          <cell r="K4">
            <v>34242</v>
          </cell>
          <cell r="L4">
            <v>34334</v>
          </cell>
          <cell r="M4">
            <v>34424</v>
          </cell>
          <cell r="N4">
            <v>34515</v>
          </cell>
          <cell r="O4">
            <v>34607</v>
          </cell>
          <cell r="P4">
            <v>34699</v>
          </cell>
          <cell r="Q4">
            <v>34789</v>
          </cell>
          <cell r="R4">
            <v>34880</v>
          </cell>
          <cell r="S4">
            <v>34972</v>
          </cell>
          <cell r="T4">
            <v>35064</v>
          </cell>
          <cell r="U4">
            <v>35155</v>
          </cell>
          <cell r="V4">
            <v>35246</v>
          </cell>
          <cell r="W4">
            <v>35338</v>
          </cell>
          <cell r="X4">
            <v>35430</v>
          </cell>
          <cell r="Y4">
            <v>35520</v>
          </cell>
          <cell r="Z4">
            <v>35611</v>
          </cell>
          <cell r="AA4">
            <v>35703</v>
          </cell>
          <cell r="AB4">
            <v>35795</v>
          </cell>
          <cell r="AC4">
            <v>35885</v>
          </cell>
          <cell r="AD4">
            <v>35976</v>
          </cell>
          <cell r="AE4">
            <v>36068</v>
          </cell>
          <cell r="AF4">
            <v>36160</v>
          </cell>
          <cell r="AG4">
            <v>36250</v>
          </cell>
          <cell r="AH4">
            <v>36341</v>
          </cell>
          <cell r="AI4">
            <v>36433</v>
          </cell>
          <cell r="AJ4">
            <v>36525</v>
          </cell>
          <cell r="AK4">
            <v>36616</v>
          </cell>
          <cell r="AL4">
            <v>36707</v>
          </cell>
          <cell r="AM4">
            <v>36799</v>
          </cell>
          <cell r="AN4">
            <v>36891</v>
          </cell>
          <cell r="AO4">
            <v>36981</v>
          </cell>
          <cell r="AP4">
            <v>37072</v>
          </cell>
          <cell r="AQ4">
            <v>37164</v>
          </cell>
          <cell r="AR4">
            <v>37195</v>
          </cell>
          <cell r="AS4">
            <v>37256</v>
          </cell>
          <cell r="AT4">
            <v>37346</v>
          </cell>
          <cell r="AU4">
            <v>37437</v>
          </cell>
          <cell r="AV4">
            <v>37529</v>
          </cell>
          <cell r="AW4">
            <v>37621</v>
          </cell>
          <cell r="AX4">
            <v>37711</v>
          </cell>
          <cell r="AY4">
            <v>37802</v>
          </cell>
          <cell r="AZ4">
            <v>37894</v>
          </cell>
        </row>
        <row r="5">
          <cell r="A5" t="str">
            <v>x</v>
          </cell>
        </row>
        <row r="6">
          <cell r="A6" t="str">
            <v>TENENCIAS TOTALES</v>
          </cell>
          <cell r="AP6">
            <v>217.8726373656001</v>
          </cell>
          <cell r="AQ6">
            <v>281.54207585956567</v>
          </cell>
          <cell r="AR6">
            <v>281.54207585956567</v>
          </cell>
          <cell r="AS6">
            <v>145.03458430170465</v>
          </cell>
          <cell r="AT6">
            <v>248.31763503035853</v>
          </cell>
          <cell r="AU6">
            <v>348.49338338500922</v>
          </cell>
          <cell r="AV6">
            <v>367.69050321904137</v>
          </cell>
          <cell r="AW6">
            <v>236.68643829754419</v>
          </cell>
          <cell r="AX6">
            <v>146.03587415262501</v>
          </cell>
          <cell r="AY6">
            <v>190.410398701535</v>
          </cell>
          <cell r="AZ6">
            <v>72.551636837226567</v>
          </cell>
        </row>
        <row r="7">
          <cell r="A7" t="str">
            <v>X</v>
          </cell>
        </row>
        <row r="8">
          <cell r="A8" t="str">
            <v>TITULOS GOBIERNO NACIONAL</v>
          </cell>
          <cell r="AP8">
            <v>217.8726373656001</v>
          </cell>
          <cell r="AQ8">
            <v>281.54207585956567</v>
          </cell>
          <cell r="AR8">
            <v>281.54207585956567</v>
          </cell>
          <cell r="AS8">
            <v>145.03458430170465</v>
          </cell>
          <cell r="AT8">
            <v>248.31763503035853</v>
          </cell>
          <cell r="AU8">
            <v>348.49338338500922</v>
          </cell>
          <cell r="AV8">
            <v>367.69050321904137</v>
          </cell>
          <cell r="AW8">
            <v>236.68643829754419</v>
          </cell>
          <cell r="AX8">
            <v>146.03587415262501</v>
          </cell>
          <cell r="AY8">
            <v>190.410398701535</v>
          </cell>
          <cell r="AZ8">
            <v>72.551636837226567</v>
          </cell>
        </row>
        <row r="9">
          <cell r="A9" t="str">
            <v>x</v>
          </cell>
        </row>
        <row r="10">
          <cell r="A10" t="str">
            <v>BRADY</v>
          </cell>
          <cell r="C10" t="str">
            <v>BONOS BRADY</v>
          </cell>
          <cell r="AP10">
            <v>62.198284999999998</v>
          </cell>
          <cell r="AQ10">
            <v>77.408969701936869</v>
          </cell>
          <cell r="AR10">
            <v>77.408969701936869</v>
          </cell>
          <cell r="AS10">
            <v>24.493741</v>
          </cell>
          <cell r="AT10">
            <v>18.907612371743177</v>
          </cell>
          <cell r="AU10">
            <v>14.63221022733044</v>
          </cell>
          <cell r="AV10">
            <v>49.490668344155871</v>
          </cell>
          <cell r="AW10">
            <v>38.949724775071317</v>
          </cell>
          <cell r="AX10">
            <v>9.2335294304624895</v>
          </cell>
          <cell r="AY10">
            <v>43.110792688857707</v>
          </cell>
          <cell r="AZ10">
            <v>10.689285</v>
          </cell>
        </row>
        <row r="11">
          <cell r="A11" t="str">
            <v>PAR</v>
          </cell>
          <cell r="B11" t="str">
            <v>XS0043119147</v>
          </cell>
          <cell r="AQ11">
            <v>4.5941259198691746</v>
          </cell>
          <cell r="AR11">
            <v>4.5941259198691746</v>
          </cell>
          <cell r="AS11">
            <v>0.74995000000000001</v>
          </cell>
          <cell r="AT11">
            <v>8.9520681660097363</v>
          </cell>
          <cell r="AU11">
            <v>3.0446464178066308</v>
          </cell>
          <cell r="AV11">
            <v>3.1921772727272701</v>
          </cell>
          <cell r="AW11">
            <v>2.7934322580645157</v>
          </cell>
          <cell r="AX11">
            <v>2.3936999999999999</v>
          </cell>
          <cell r="AY11">
            <v>13.449666555098485</v>
          </cell>
          <cell r="AZ11">
            <v>6.8098000000000001</v>
          </cell>
        </row>
        <row r="12">
          <cell r="A12" t="str">
            <v>DISD</v>
          </cell>
          <cell r="B12" t="str">
            <v>DISD</v>
          </cell>
          <cell r="AP12">
            <v>3.3118780000000001</v>
          </cell>
          <cell r="AQ12">
            <v>0.01</v>
          </cell>
          <cell r="AR12">
            <v>0.01</v>
          </cell>
          <cell r="AS12">
            <v>0.01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2.9069000000000001E-2</v>
          </cell>
        </row>
        <row r="13">
          <cell r="A13" t="str">
            <v>FRB</v>
          </cell>
          <cell r="B13" t="str">
            <v>FRB</v>
          </cell>
          <cell r="AP13">
            <v>58.886406999999998</v>
          </cell>
          <cell r="AQ13">
            <v>72.804843782067692</v>
          </cell>
          <cell r="AR13">
            <v>72.804843782067692</v>
          </cell>
          <cell r="AS13">
            <v>23.733791</v>
          </cell>
          <cell r="AT13">
            <v>9.9555442057334407</v>
          </cell>
          <cell r="AU13">
            <v>11.587563809523809</v>
          </cell>
          <cell r="AV13">
            <v>46.2984910714286</v>
          </cell>
          <cell r="AW13">
            <v>36.156292517006804</v>
          </cell>
          <cell r="AX13">
            <v>6.8398294304624905</v>
          </cell>
          <cell r="AY13">
            <v>29.661126133759222</v>
          </cell>
          <cell r="AZ13">
            <v>3.8504160000000001</v>
          </cell>
        </row>
        <row r="14">
          <cell r="A14" t="str">
            <v>GLOB</v>
          </cell>
          <cell r="C14" t="str">
            <v>BONOS GLOBALES</v>
          </cell>
          <cell r="AP14">
            <v>137.69060399999998</v>
          </cell>
          <cell r="AQ14">
            <v>156.03224816414738</v>
          </cell>
          <cell r="AR14">
            <v>156.03224816414738</v>
          </cell>
          <cell r="AS14">
            <v>92.542647000000002</v>
          </cell>
          <cell r="AT14">
            <v>167.65580413304278</v>
          </cell>
          <cell r="AU14">
            <v>245.53783176566742</v>
          </cell>
          <cell r="AV14">
            <v>244.54113759582825</v>
          </cell>
          <cell r="AW14">
            <v>135.06476690622617</v>
          </cell>
          <cell r="AX14">
            <v>88.412021105486289</v>
          </cell>
          <cell r="AY14">
            <v>109.2458848843178</v>
          </cell>
          <cell r="AZ14">
            <v>45.746474000000006</v>
          </cell>
        </row>
        <row r="15">
          <cell r="A15" t="str">
            <v>BG01/03</v>
          </cell>
          <cell r="B15" t="str">
            <v>GD03</v>
          </cell>
          <cell r="C15" t="str">
            <v xml:space="preserve">    Bono Global I (8.375%)</v>
          </cell>
          <cell r="AP15">
            <v>13.164405</v>
          </cell>
          <cell r="AQ15">
            <v>12.18202479901894</v>
          </cell>
          <cell r="AR15">
            <v>12.18202479901894</v>
          </cell>
          <cell r="AS15">
            <v>7.6095360000000003</v>
          </cell>
          <cell r="AT15">
            <v>26.46417872340426</v>
          </cell>
          <cell r="AU15">
            <v>45.884269601401662</v>
          </cell>
          <cell r="AV15">
            <v>10.385784615384599</v>
          </cell>
          <cell r="AW15">
            <v>8.4074528735632192</v>
          </cell>
          <cell r="AX15">
            <v>2.2404169934640521</v>
          </cell>
          <cell r="AY15">
            <v>3.6423000000000001</v>
          </cell>
          <cell r="AZ15">
            <v>0.99211000000000005</v>
          </cell>
        </row>
        <row r="16">
          <cell r="A16" t="str">
            <v>BG02/99</v>
          </cell>
          <cell r="C16" t="str">
            <v xml:space="preserve">    Bono Global II (10.95%)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</row>
        <row r="17">
          <cell r="A17" t="str">
            <v>BG03/01</v>
          </cell>
          <cell r="C17" t="str">
            <v xml:space="preserve">    Bono Global III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</row>
        <row r="18">
          <cell r="A18" t="str">
            <v>BG04/06</v>
          </cell>
          <cell r="C18" t="str">
            <v xml:space="preserve">    Bono Global IV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</row>
        <row r="19">
          <cell r="A19" t="str">
            <v>BG05/17</v>
          </cell>
          <cell r="B19" t="str">
            <v>GE17</v>
          </cell>
          <cell r="C19" t="str">
            <v xml:space="preserve">    Bono GlobalI V Megabono</v>
          </cell>
          <cell r="AP19">
            <v>17.152754000000002</v>
          </cell>
          <cell r="AQ19">
            <v>17.739964374630109</v>
          </cell>
          <cell r="AR19">
            <v>17.739964374630109</v>
          </cell>
          <cell r="AS19">
            <v>7.8998619999999997</v>
          </cell>
          <cell r="AT19">
            <v>24.320558024691358</v>
          </cell>
          <cell r="AU19">
            <v>29.371451428571429</v>
          </cell>
          <cell r="AV19">
            <v>28.149777245509</v>
          </cell>
          <cell r="AW19">
            <v>15.625185314685316</v>
          </cell>
          <cell r="AX19">
            <v>9.8701688311688311</v>
          </cell>
          <cell r="AY19">
            <v>30.5242</v>
          </cell>
          <cell r="AZ19">
            <v>10.893579000000001</v>
          </cell>
        </row>
        <row r="20">
          <cell r="A20" t="str">
            <v>BG06/27</v>
          </cell>
          <cell r="B20" t="str">
            <v>GS27</v>
          </cell>
          <cell r="C20" t="str">
            <v xml:space="preserve">    Bono Global VI (9.75%)</v>
          </cell>
          <cell r="AP20">
            <v>7.2335820000000002</v>
          </cell>
          <cell r="AQ20">
            <v>6.2702418604651164</v>
          </cell>
          <cell r="AR20">
            <v>6.2702418604651164</v>
          </cell>
          <cell r="AS20">
            <v>0</v>
          </cell>
          <cell r="AT20">
            <v>0.55334666666666665</v>
          </cell>
          <cell r="AU20">
            <v>0</v>
          </cell>
          <cell r="AV20">
            <v>1.8070789473684199</v>
          </cell>
          <cell r="AW20">
            <v>0</v>
          </cell>
          <cell r="AZ20">
            <v>0.401696</v>
          </cell>
        </row>
        <row r="21">
          <cell r="A21" t="str">
            <v>BG07/05</v>
          </cell>
          <cell r="B21" t="str">
            <v>GD05</v>
          </cell>
          <cell r="C21" t="str">
            <v xml:space="preserve">    Bono Global VII (11%)</v>
          </cell>
          <cell r="AP21">
            <v>0.42497400000000002</v>
          </cell>
          <cell r="AQ21">
            <v>14.139646066803403</v>
          </cell>
          <cell r="AR21">
            <v>14.139646066803403</v>
          </cell>
          <cell r="AS21">
            <v>7.5768269999999998</v>
          </cell>
          <cell r="AT21">
            <v>10.594799999999999</v>
          </cell>
          <cell r="AU21">
            <v>32.610583079149272</v>
          </cell>
          <cell r="AV21">
            <v>25.776758974359002</v>
          </cell>
          <cell r="AW21">
            <v>22.520619512195122</v>
          </cell>
          <cell r="AX21">
            <v>1.969498947368421</v>
          </cell>
          <cell r="AY21">
            <v>5.4560242424242418</v>
          </cell>
          <cell r="AZ21">
            <v>3.639205</v>
          </cell>
        </row>
        <row r="22">
          <cell r="A22" t="str">
            <v>BG08/19</v>
          </cell>
          <cell r="B22" t="str">
            <v>GF19</v>
          </cell>
          <cell r="C22" t="str">
            <v xml:space="preserve">    Bono Global VIII (12,125%)</v>
          </cell>
          <cell r="AP22">
            <v>0</v>
          </cell>
          <cell r="AQ22">
            <v>0.20505554661085171</v>
          </cell>
          <cell r="AR22">
            <v>0.20505554661085171</v>
          </cell>
          <cell r="AS22">
            <v>0</v>
          </cell>
          <cell r="AT22">
            <v>1.1453935724266417</v>
          </cell>
          <cell r="AU22">
            <v>0</v>
          </cell>
          <cell r="AV22">
            <v>0</v>
          </cell>
          <cell r="AW22">
            <v>0</v>
          </cell>
        </row>
        <row r="23">
          <cell r="A23" t="str">
            <v>BG09/09</v>
          </cell>
          <cell r="B23" t="str">
            <v>GA09</v>
          </cell>
          <cell r="C23" t="str">
            <v xml:space="preserve">    Bono Global IX (11,75%)</v>
          </cell>
          <cell r="AP23">
            <v>5.1980230000000001</v>
          </cell>
          <cell r="AQ23">
            <v>2.4937446885891803</v>
          </cell>
          <cell r="AR23">
            <v>2.4937446885891803</v>
          </cell>
          <cell r="AS23">
            <v>2.406936</v>
          </cell>
          <cell r="AT23">
            <v>6.4896722068328714</v>
          </cell>
          <cell r="AU23">
            <v>6.4633096806893047</v>
          </cell>
          <cell r="AV23">
            <v>8.81233256351039</v>
          </cell>
          <cell r="AW23">
            <v>3.6257402061855672</v>
          </cell>
          <cell r="AX23">
            <v>1.37545125</v>
          </cell>
          <cell r="AY23">
            <v>6.8806272727272724</v>
          </cell>
          <cell r="AZ23">
            <v>6.5183179999999998</v>
          </cell>
        </row>
        <row r="24">
          <cell r="A24" t="str">
            <v>BG10/20</v>
          </cell>
          <cell r="B24" t="str">
            <v>GF20</v>
          </cell>
          <cell r="C24" t="str">
            <v xml:space="preserve">    Bono Global X (12%)</v>
          </cell>
          <cell r="AP24">
            <v>0.66761499999999996</v>
          </cell>
          <cell r="AQ24">
            <v>0.50373322213549987</v>
          </cell>
          <cell r="AR24">
            <v>0.50373322213549987</v>
          </cell>
          <cell r="AS24">
            <v>0.25027300000000002</v>
          </cell>
          <cell r="AT24">
            <v>0.53654497553631919</v>
          </cell>
          <cell r="AU24">
            <v>0</v>
          </cell>
          <cell r="AV24">
            <v>1.5873611111111099</v>
          </cell>
          <cell r="AW24">
            <v>0</v>
          </cell>
          <cell r="AZ24">
            <v>0.34498600000000001</v>
          </cell>
        </row>
        <row r="25">
          <cell r="A25" t="str">
            <v>BG11/10</v>
          </cell>
          <cell r="B25" t="str">
            <v>GM10</v>
          </cell>
          <cell r="C25" t="str">
            <v xml:space="preserve">    Bono Global XI (11,375%)</v>
          </cell>
          <cell r="AP25">
            <v>0.216505</v>
          </cell>
          <cell r="AQ25">
            <v>0.47507360672975812</v>
          </cell>
          <cell r="AR25">
            <v>0.47507360672975812</v>
          </cell>
          <cell r="AS25">
            <v>0</v>
          </cell>
          <cell r="AT25">
            <v>0</v>
          </cell>
          <cell r="AU25">
            <v>0</v>
          </cell>
          <cell r="AV25">
            <v>0.65527082880139198</v>
          </cell>
          <cell r="AW25">
            <v>0</v>
          </cell>
          <cell r="AY25">
            <v>0.71789696969696959</v>
          </cell>
          <cell r="AZ25">
            <v>3.9884170000000001</v>
          </cell>
        </row>
        <row r="26">
          <cell r="A26" t="str">
            <v>BG12/15</v>
          </cell>
          <cell r="B26" t="str">
            <v>GJ15</v>
          </cell>
          <cell r="C26" t="str">
            <v xml:space="preserve">    Bono Global XII (11,75%)</v>
          </cell>
          <cell r="AP26">
            <v>17.415116999999999</v>
          </cell>
          <cell r="AQ26">
            <v>14.397562930494678</v>
          </cell>
          <cell r="AR26">
            <v>14.397562930494678</v>
          </cell>
          <cell r="AS26">
            <v>6.2530780000000004</v>
          </cell>
          <cell r="AT26">
            <v>17.440995744680851</v>
          </cell>
          <cell r="AU26">
            <v>18.650086956521744</v>
          </cell>
          <cell r="AV26">
            <v>27.9281088757396</v>
          </cell>
          <cell r="AW26">
            <v>5.6275047619047625</v>
          </cell>
          <cell r="AX26">
            <v>6.6911306122448986</v>
          </cell>
          <cell r="AY26">
            <v>6.8492382352941172</v>
          </cell>
          <cell r="AZ26">
            <v>2.008966</v>
          </cell>
        </row>
        <row r="27">
          <cell r="A27" t="str">
            <v>BG13/30</v>
          </cell>
          <cell r="B27" t="str">
            <v>GL30</v>
          </cell>
          <cell r="C27" t="str">
            <v xml:space="preserve">    Bono Global XIII (10,25%)</v>
          </cell>
          <cell r="AP27">
            <v>0.5</v>
          </cell>
          <cell r="AQ27">
            <v>0.1</v>
          </cell>
          <cell r="AR27">
            <v>0.1</v>
          </cell>
          <cell r="AS27">
            <v>0</v>
          </cell>
          <cell r="AT27">
            <v>0.54438944643749154</v>
          </cell>
          <cell r="AU27">
            <v>0</v>
          </cell>
          <cell r="AV27">
            <v>0.53958333333333297</v>
          </cell>
          <cell r="AW27">
            <v>0</v>
          </cell>
        </row>
        <row r="28">
          <cell r="A28" t="str">
            <v>BG14/31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</row>
        <row r="29">
          <cell r="A29" t="str">
            <v>BG15/12</v>
          </cell>
          <cell r="B29" t="str">
            <v>GF12</v>
          </cell>
          <cell r="C29" t="str">
            <v xml:space="preserve">    Bono Global XV (12,375%)</v>
          </cell>
          <cell r="AP29">
            <v>10.467188999999999</v>
          </cell>
          <cell r="AQ29">
            <v>7.6341176674858851</v>
          </cell>
          <cell r="AR29">
            <v>7.6341176674858851</v>
          </cell>
          <cell r="AS29">
            <v>2.473903</v>
          </cell>
          <cell r="AT29">
            <v>1.3195222482435598</v>
          </cell>
          <cell r="AU29">
            <v>0</v>
          </cell>
          <cell r="AV29">
            <v>14.361575063588599</v>
          </cell>
          <cell r="AW29">
            <v>3.2110807647288339E-2</v>
          </cell>
          <cell r="AX29">
            <v>0.01</v>
          </cell>
          <cell r="AY29">
            <v>0</v>
          </cell>
          <cell r="AZ29">
            <v>0.42453099999999999</v>
          </cell>
        </row>
        <row r="30">
          <cell r="A30" t="str">
            <v>BG16/08$</v>
          </cell>
          <cell r="C30" t="str">
            <v xml:space="preserve">    Bono Global XVI (10,00%-12,00%)</v>
          </cell>
          <cell r="AV30">
            <v>0</v>
          </cell>
          <cell r="AW30">
            <v>0</v>
          </cell>
        </row>
        <row r="31">
          <cell r="A31" t="str">
            <v>BG17/08</v>
          </cell>
          <cell r="B31" t="str">
            <v>GD08</v>
          </cell>
          <cell r="C31" t="str">
            <v xml:space="preserve">    Bono Global XVII (7,00%-15,50%)</v>
          </cell>
          <cell r="AP31">
            <v>46.730733999999998</v>
          </cell>
          <cell r="AQ31">
            <v>55.769799620686449</v>
          </cell>
          <cell r="AR31">
            <v>55.769799620686449</v>
          </cell>
          <cell r="AS31">
            <v>33.784695999999997</v>
          </cell>
          <cell r="AT31">
            <v>37.035701195219119</v>
          </cell>
          <cell r="AU31">
            <v>47.847843613404564</v>
          </cell>
          <cell r="AV31">
            <v>68.172244389027398</v>
          </cell>
          <cell r="AW31">
            <v>32.959025663331886</v>
          </cell>
          <cell r="AX31">
            <v>27.700556561085971</v>
          </cell>
          <cell r="AY31">
            <v>27.358025806451614</v>
          </cell>
          <cell r="AZ31">
            <v>10.630868</v>
          </cell>
        </row>
        <row r="32">
          <cell r="A32" t="str">
            <v>BG18/18</v>
          </cell>
          <cell r="B32" t="str">
            <v>GJ18</v>
          </cell>
          <cell r="C32" t="str">
            <v xml:space="preserve">    Bono Global XVIII (12,25%)</v>
          </cell>
          <cell r="AP32">
            <v>11.351601</v>
          </cell>
          <cell r="AQ32">
            <v>18.024274889592888</v>
          </cell>
          <cell r="AR32">
            <v>18.024274889592888</v>
          </cell>
          <cell r="AS32">
            <v>17.199945</v>
          </cell>
          <cell r="AT32">
            <v>20.885757142857141</v>
          </cell>
          <cell r="AU32">
            <v>42.462362996480643</v>
          </cell>
          <cell r="AV32">
            <v>39.730079295154198</v>
          </cell>
          <cell r="AW32">
            <v>31.5168668971478</v>
          </cell>
          <cell r="AX32">
            <v>26.636669806877062</v>
          </cell>
          <cell r="AY32">
            <v>21.059799999999999</v>
          </cell>
          <cell r="AZ32" t="str">
            <v>averiguar si esta capitalizado</v>
          </cell>
          <cell r="BA32" t="str">
            <v>averiguar si esta capitalizado</v>
          </cell>
        </row>
        <row r="33">
          <cell r="A33" t="str">
            <v>BG19/31</v>
          </cell>
          <cell r="B33" t="str">
            <v>GJ31</v>
          </cell>
          <cell r="C33" t="str">
            <v xml:space="preserve">    Bono Global XIX (12,00%)</v>
          </cell>
          <cell r="AP33">
            <v>7.1681049999999997</v>
          </cell>
          <cell r="AQ33">
            <v>6.0970088909046218</v>
          </cell>
          <cell r="AR33">
            <v>6.0970088909046218</v>
          </cell>
          <cell r="AS33">
            <v>7.0875909999999998</v>
          </cell>
          <cell r="AT33">
            <v>20.324944186046512</v>
          </cell>
          <cell r="AU33">
            <v>22.247924409448817</v>
          </cell>
          <cell r="AV33">
            <v>16.6351823529412</v>
          </cell>
          <cell r="AW33">
            <v>14.750260869565199</v>
          </cell>
          <cell r="AX33">
            <v>11.918128103277061</v>
          </cell>
          <cell r="AY33">
            <v>6.7577723577235771</v>
          </cell>
          <cell r="AZ33" t="str">
            <v>averiguar si esta capitalizado</v>
          </cell>
          <cell r="BA33" t="str">
            <v>averiguar si esta capitalizado</v>
          </cell>
        </row>
        <row r="34">
          <cell r="C34" t="str">
            <v>EURONOTAS</v>
          </cell>
          <cell r="AP34">
            <v>16.1999683656</v>
          </cell>
          <cell r="AQ34">
            <v>14.239597183241182</v>
          </cell>
          <cell r="AR34">
            <v>14.239597183241182</v>
          </cell>
          <cell r="AS34">
            <v>11.543896301704601</v>
          </cell>
          <cell r="AT34">
            <v>2.0689655172413793E-2</v>
          </cell>
          <cell r="AU34">
            <v>16.661093392011235</v>
          </cell>
          <cell r="AV34">
            <v>27.176180821914329</v>
          </cell>
          <cell r="AW34">
            <v>17.688734346246651</v>
          </cell>
          <cell r="AX34">
            <v>8.0496709251311156</v>
          </cell>
          <cell r="AY34">
            <v>6.9982335164835181</v>
          </cell>
          <cell r="AZ34">
            <v>7.2609119999999994</v>
          </cell>
        </row>
        <row r="35">
          <cell r="A35" t="str">
            <v>EL/ARP-61</v>
          </cell>
          <cell r="B35" t="str">
            <v>SF07</v>
          </cell>
          <cell r="C35" t="str">
            <v xml:space="preserve">    Euronota LXI $-2007</v>
          </cell>
          <cell r="AP35">
            <v>0.25</v>
          </cell>
          <cell r="AQ35">
            <v>0.25</v>
          </cell>
          <cell r="AR35">
            <v>0.25</v>
          </cell>
          <cell r="AS35">
            <v>0.25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</row>
        <row r="36">
          <cell r="A36" t="str">
            <v>EL/ARP-68</v>
          </cell>
          <cell r="B36" t="str">
            <v>SL02</v>
          </cell>
          <cell r="C36" t="str">
            <v xml:space="preserve">    Euronota LXVIII $-2002</v>
          </cell>
          <cell r="AP36">
            <v>9.5230040000000002</v>
          </cell>
          <cell r="AQ36">
            <v>9.0011904259203597</v>
          </cell>
          <cell r="AR36">
            <v>9.0011904259203597</v>
          </cell>
          <cell r="AS36">
            <v>6.6463210000000004</v>
          </cell>
          <cell r="AT36">
            <v>2.0689655172413793E-2</v>
          </cell>
          <cell r="AU36">
            <v>1.5416541353383448</v>
          </cell>
          <cell r="AV36">
            <v>0.58007843137254933</v>
          </cell>
          <cell r="AW36">
            <v>0.77415966386554702</v>
          </cell>
          <cell r="AX36">
            <v>1.9684829059829065</v>
          </cell>
          <cell r="AY36">
            <v>3.3022335164835184</v>
          </cell>
          <cell r="AZ36">
            <v>4.4037119999999996</v>
          </cell>
        </row>
        <row r="37">
          <cell r="A37" t="str">
            <v>EL/USD-50</v>
          </cell>
          <cell r="C37" t="str">
            <v xml:space="preserve">    Euronota L (Libor + 270 p.b.)</v>
          </cell>
          <cell r="AV37">
            <v>0</v>
          </cell>
          <cell r="AW37">
            <v>0</v>
          </cell>
        </row>
        <row r="38">
          <cell r="A38" t="str">
            <v>EL/USD-74</v>
          </cell>
          <cell r="B38" t="str">
            <v>SPANS</v>
          </cell>
          <cell r="C38" t="str">
            <v xml:space="preserve">    Euronota LXXIV (Spread ajustable)</v>
          </cell>
          <cell r="AP38">
            <v>3.7440000000000002</v>
          </cell>
          <cell r="AQ38">
            <v>3.7439997573208221</v>
          </cell>
          <cell r="AR38">
            <v>3.7439997573208221</v>
          </cell>
          <cell r="AS38">
            <v>3.7440000000000002</v>
          </cell>
          <cell r="AT38">
            <v>0</v>
          </cell>
          <cell r="AU38">
            <v>15.119439256672891</v>
          </cell>
          <cell r="AV38">
            <v>21.136228710462301</v>
          </cell>
          <cell r="AW38">
            <v>13.127901492522174</v>
          </cell>
          <cell r="AX38">
            <v>3.6970000000000001</v>
          </cell>
          <cell r="AY38">
            <v>3.6960000000000002</v>
          </cell>
          <cell r="AZ38">
            <v>2.8572000000000002</v>
          </cell>
        </row>
        <row r="39">
          <cell r="A39" t="str">
            <v>EL/USD-79</v>
          </cell>
          <cell r="B39" t="str">
            <v>RV05D</v>
          </cell>
          <cell r="C39" t="str">
            <v xml:space="preserve">    Euronota LXXIX Dls. (Glob IV-25bp)</v>
          </cell>
          <cell r="AP39">
            <v>0.3</v>
          </cell>
          <cell r="AQ39">
            <v>0.3</v>
          </cell>
          <cell r="AR39">
            <v>0.3</v>
          </cell>
          <cell r="AS39">
            <v>0</v>
          </cell>
          <cell r="AT39">
            <v>0</v>
          </cell>
          <cell r="AU39">
            <v>0</v>
          </cell>
          <cell r="AV39">
            <v>1.2210000000000001</v>
          </cell>
          <cell r="AW39">
            <v>0</v>
          </cell>
          <cell r="AX39">
            <v>1.5149999999999999</v>
          </cell>
          <cell r="AY39">
            <v>0</v>
          </cell>
          <cell r="AZ39">
            <v>0</v>
          </cell>
        </row>
        <row r="40">
          <cell r="A40" t="str">
            <v>EL/USD-91</v>
          </cell>
          <cell r="C40" t="str">
            <v xml:space="preserve">    Euronota XCI (Libor + 575 p.b.)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</row>
        <row r="41">
          <cell r="A41" t="str">
            <v>EL/EUR-81</v>
          </cell>
          <cell r="C41" t="str">
            <v xml:space="preserve">    Euronota LXXXI Euro (6 cup. Fijos)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</row>
        <row r="42">
          <cell r="A42" t="str">
            <v>EL/EUR-90</v>
          </cell>
          <cell r="C42" t="str">
            <v xml:space="preserve">    Euronota XC Euro (9,5%)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</row>
        <row r="43">
          <cell r="A43" t="str">
            <v>EL/EUR-92</v>
          </cell>
          <cell r="B43" t="str">
            <v>DE0002923851</v>
          </cell>
          <cell r="C43" t="str">
            <v xml:space="preserve">    Euronota XCII Euro (15% y 8%)</v>
          </cell>
          <cell r="AP43">
            <v>0.15303599999999998</v>
          </cell>
          <cell r="AQ43">
            <v>0.16504199999999999</v>
          </cell>
          <cell r="AR43">
            <v>0.16504199999999999</v>
          </cell>
          <cell r="AS43">
            <v>0.15789585613919999</v>
          </cell>
          <cell r="AT43">
            <v>0</v>
          </cell>
          <cell r="AU43">
            <v>0</v>
          </cell>
          <cell r="AV43">
            <v>0.74366277175749096</v>
          </cell>
          <cell r="AW43">
            <v>0.66562328359132605</v>
          </cell>
          <cell r="AX43">
            <v>0</v>
          </cell>
          <cell r="AY43">
            <v>0</v>
          </cell>
          <cell r="AZ43">
            <v>0</v>
          </cell>
        </row>
        <row r="44">
          <cell r="A44" t="str">
            <v>EL/EUR-107</v>
          </cell>
          <cell r="B44" t="str">
            <v>XSO105694789</v>
          </cell>
          <cell r="C44" t="str">
            <v xml:space="preserve">    Euronota CVII Euro (10%)</v>
          </cell>
          <cell r="AP44">
            <v>2.2299283656000002</v>
          </cell>
          <cell r="AQ44">
            <v>0.77936499999999997</v>
          </cell>
          <cell r="AR44">
            <v>0.77936499999999997</v>
          </cell>
          <cell r="AS44">
            <v>0.74567944556540078</v>
          </cell>
          <cell r="AT44">
            <v>0</v>
          </cell>
          <cell r="AU44">
            <v>0</v>
          </cell>
          <cell r="AV44">
            <v>3.4952109083219853</v>
          </cell>
          <cell r="AW44">
            <v>3.1210499062676051</v>
          </cell>
          <cell r="AX44">
            <v>0.86918801914820942</v>
          </cell>
          <cell r="AY44">
            <v>0</v>
          </cell>
          <cell r="AZ44">
            <v>0</v>
          </cell>
        </row>
        <row r="45">
          <cell r="A45" t="str">
            <v>EL/EUR-108</v>
          </cell>
          <cell r="C45" t="str">
            <v xml:space="preserve">    Euronota CVIII Euro (10,25%)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</row>
        <row r="47">
          <cell r="C47" t="str">
            <v>BONO CUPON CERO</v>
          </cell>
          <cell r="AP47">
            <v>1.7837799999999999</v>
          </cell>
          <cell r="AQ47">
            <v>33.861260810240005</v>
          </cell>
          <cell r="AR47">
            <v>33.861260810240005</v>
          </cell>
          <cell r="AS47">
            <v>16.4543</v>
          </cell>
          <cell r="AT47">
            <v>61.733528870400008</v>
          </cell>
          <cell r="AU47">
            <v>71.662247999999991</v>
          </cell>
          <cell r="AV47">
            <v>46.48251645714285</v>
          </cell>
          <cell r="AW47">
            <v>44.983212270000024</v>
          </cell>
          <cell r="AX47">
            <v>40.340652691545159</v>
          </cell>
          <cell r="AY47">
            <v>31.055487611875972</v>
          </cell>
          <cell r="AZ47">
            <v>8.8549658372265423</v>
          </cell>
        </row>
        <row r="48">
          <cell r="A48" t="str">
            <v>ZCBMA00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</row>
        <row r="49">
          <cell r="A49" t="str">
            <v>ZCBMB01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</row>
        <row r="50">
          <cell r="A50" t="str">
            <v>ZCBMC01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ZCBMD02</v>
          </cell>
          <cell r="B51" t="str">
            <v>US040114BJ80</v>
          </cell>
          <cell r="AP51">
            <v>1.7837799999999999</v>
          </cell>
          <cell r="AQ51">
            <v>16.07042769984</v>
          </cell>
          <cell r="AR51">
            <v>16.07042769984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</row>
        <row r="52">
          <cell r="A52" t="str">
            <v>ZCBME03</v>
          </cell>
          <cell r="B52" t="str">
            <v>US040114BK53</v>
          </cell>
          <cell r="AP52">
            <v>0</v>
          </cell>
          <cell r="AQ52">
            <v>16.263158710400003</v>
          </cell>
          <cell r="AR52">
            <v>16.263158710400003</v>
          </cell>
          <cell r="AS52">
            <v>14.883500000000002</v>
          </cell>
          <cell r="AT52">
            <v>57.092120870400009</v>
          </cell>
          <cell r="AU52">
            <v>64.970068799999993</v>
          </cell>
          <cell r="AV52">
            <v>41.418134057142851</v>
          </cell>
          <cell r="AW52">
            <v>40.343205360000027</v>
          </cell>
          <cell r="AX52">
            <v>36.642877156319578</v>
          </cell>
          <cell r="AY52">
            <v>27.135762927163327</v>
          </cell>
          <cell r="AZ52">
            <v>7.7057123765677584</v>
          </cell>
        </row>
        <row r="53">
          <cell r="A53" t="str">
            <v>ZCBMF04</v>
          </cell>
          <cell r="B53" t="str">
            <v>US040114BL37</v>
          </cell>
          <cell r="AP53">
            <v>0</v>
          </cell>
          <cell r="AQ53">
            <v>1.5276744</v>
          </cell>
          <cell r="AR53">
            <v>1.5276744</v>
          </cell>
          <cell r="AS53">
            <v>1.5708</v>
          </cell>
          <cell r="AT53">
            <v>4.6414080000000002</v>
          </cell>
          <cell r="AU53">
            <v>6.6921792000000009</v>
          </cell>
          <cell r="AV53">
            <v>5.0643824000000004</v>
          </cell>
          <cell r="AW53">
            <v>4.6400069099999994</v>
          </cell>
          <cell r="AX53">
            <v>3.6977755352255843</v>
          </cell>
          <cell r="AY53">
            <v>3.9197246847126443</v>
          </cell>
          <cell r="AZ53">
            <v>1.1492534606587845</v>
          </cell>
        </row>
        <row r="55">
          <cell r="A55" t="str">
            <v>TITULOS GOBIERNO PROVINCIAL</v>
          </cell>
        </row>
        <row r="57">
          <cell r="A57" t="str">
            <v>GPM02</v>
          </cell>
          <cell r="B57" t="str">
            <v>TMZA2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A58" t="str">
            <v>GPM07-Aconcagua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61">
          <cell r="A61" t="str">
            <v>Para ingresar un nuevo bono insertar una fila sobre la línea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Datos"/>
      <sheetName val="Codigos"/>
      <sheetName val="BajaSiGADEProy"/>
      <sheetName val="BajaSiGADEProy.xls"/>
    </sheetNames>
    <definedNames>
      <definedName name="SIGADERED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. Fin."/>
      <sheetName val="pesos"/>
      <sheetName val="dolares"/>
      <sheetName val="RESUMEN "/>
      <sheetName val="dolares cosentino"/>
    </sheetNames>
    <sheetDataSet>
      <sheetData sheetId="0" refreshError="1">
        <row r="1">
          <cell r="E1" t="str">
            <v xml:space="preserve">I TRIM. </v>
          </cell>
          <cell r="I1" t="str">
            <v>II TRIM</v>
          </cell>
          <cell r="J1" t="str">
            <v xml:space="preserve">I SEM </v>
          </cell>
          <cell r="N1" t="str">
            <v xml:space="preserve">III TRIM </v>
          </cell>
          <cell r="R1" t="str">
            <v>IV TRIM</v>
          </cell>
          <cell r="S1" t="str">
            <v>II SEM</v>
          </cell>
        </row>
        <row r="3">
          <cell r="E3">
            <v>11136.157385710585</v>
          </cell>
          <cell r="I3">
            <v>-6015.7447552821868</v>
          </cell>
          <cell r="J3">
            <v>11136.157385710585</v>
          </cell>
          <cell r="N3">
            <v>2609.2660964269198</v>
          </cell>
          <cell r="R3">
            <v>-10688.165500810494</v>
          </cell>
          <cell r="S3">
            <v>2609.2660964269198</v>
          </cell>
        </row>
        <row r="5">
          <cell r="E5">
            <v>26350.808121834471</v>
          </cell>
          <cell r="I5">
            <v>44439.368716526878</v>
          </cell>
          <cell r="J5">
            <v>70790.176838361353</v>
          </cell>
          <cell r="N5">
            <v>14563.912527213753</v>
          </cell>
          <cell r="R5">
            <v>28463.269178655319</v>
          </cell>
          <cell r="S5">
            <v>43027.181705869072</v>
          </cell>
        </row>
        <row r="7">
          <cell r="E7">
            <v>1040.5000000000027</v>
          </cell>
          <cell r="I7">
            <v>3894.1999999999935</v>
          </cell>
          <cell r="J7">
            <v>4934.6999999999962</v>
          </cell>
          <cell r="N7">
            <v>-2083.3340585442038</v>
          </cell>
          <cell r="R7">
            <v>-1438.0519999999979</v>
          </cell>
          <cell r="S7">
            <v>-3521.3860585442017</v>
          </cell>
        </row>
        <row r="8">
          <cell r="E8">
            <v>24734.100000000002</v>
          </cell>
          <cell r="I8">
            <v>32006.099999999991</v>
          </cell>
          <cell r="J8">
            <v>56740.2</v>
          </cell>
          <cell r="N8">
            <v>28066.534327933492</v>
          </cell>
          <cell r="R8">
            <v>30268.175000000003</v>
          </cell>
          <cell r="S8">
            <v>58334.709327933495</v>
          </cell>
        </row>
        <row r="9">
          <cell r="A9" t="str">
            <v xml:space="preserve">        Tributarios</v>
          </cell>
          <cell r="B9">
            <v>8189.1</v>
          </cell>
          <cell r="C9">
            <v>8110.3</v>
          </cell>
          <cell r="D9">
            <v>7848.1</v>
          </cell>
          <cell r="E9">
            <v>24147.5</v>
          </cell>
          <cell r="F9">
            <v>8592.2999999999993</v>
          </cell>
          <cell r="G9">
            <v>9596.6</v>
          </cell>
          <cell r="H9">
            <v>10141.299999999999</v>
          </cell>
          <cell r="I9">
            <v>28330.2</v>
          </cell>
          <cell r="J9">
            <v>52477.7</v>
          </cell>
          <cell r="K9">
            <v>9055.8259946001526</v>
          </cell>
          <cell r="L9">
            <v>9326.4000000000015</v>
          </cell>
          <cell r="M9">
            <v>9079.9</v>
          </cell>
          <cell r="N9">
            <v>27462.125994600152</v>
          </cell>
          <cell r="O9">
            <v>9520</v>
          </cell>
          <cell r="P9">
            <v>9410.3000000000011</v>
          </cell>
          <cell r="Q9">
            <v>9333.4</v>
          </cell>
          <cell r="R9">
            <v>28263.700000000004</v>
          </cell>
          <cell r="S9">
            <v>55725.825994600156</v>
          </cell>
          <cell r="T9">
            <v>108203.52599460015</v>
          </cell>
          <cell r="U9">
            <v>74001.100000000006</v>
          </cell>
          <cell r="V9">
            <v>-34202.42599460014</v>
          </cell>
        </row>
        <row r="10">
          <cell r="A10" t="str">
            <v xml:space="preserve">        No Tributarios</v>
          </cell>
          <cell r="B10">
            <v>9.3000000000000007</v>
          </cell>
          <cell r="C10">
            <v>8.5</v>
          </cell>
          <cell r="D10">
            <v>68.7</v>
          </cell>
          <cell r="E10">
            <v>86.5</v>
          </cell>
          <cell r="F10">
            <v>24.8</v>
          </cell>
          <cell r="G10">
            <v>8.3000000000000007</v>
          </cell>
          <cell r="H10">
            <v>73.599999999999994</v>
          </cell>
          <cell r="I10">
            <v>106.69999999999999</v>
          </cell>
          <cell r="J10">
            <v>193.2</v>
          </cell>
          <cell r="K10">
            <v>20.6</v>
          </cell>
          <cell r="L10">
            <v>20.6</v>
          </cell>
          <cell r="M10">
            <v>20.641666666666666</v>
          </cell>
          <cell r="N10">
            <v>61.841666666666669</v>
          </cell>
          <cell r="O10">
            <v>20.641666666666666</v>
          </cell>
          <cell r="P10">
            <v>20.641666666666666</v>
          </cell>
          <cell r="Q10">
            <v>20.641666666666666</v>
          </cell>
          <cell r="R10">
            <v>61.924999999999997</v>
          </cell>
          <cell r="S10">
            <v>123.76666666666667</v>
          </cell>
          <cell r="T10">
            <v>316.96666666666664</v>
          </cell>
          <cell r="U10">
            <v>174.4</v>
          </cell>
          <cell r="V10">
            <v>-142.56666666666663</v>
          </cell>
        </row>
        <row r="11">
          <cell r="A11" t="str">
            <v xml:space="preserve">        Venta de bienes y servicios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</row>
        <row r="12">
          <cell r="A12" t="str">
            <v xml:space="preserve">        Rentas de la Propiedad</v>
          </cell>
          <cell r="B12">
            <v>51.7</v>
          </cell>
          <cell r="C12">
            <v>75.099999999999994</v>
          </cell>
          <cell r="D12">
            <v>71.5</v>
          </cell>
          <cell r="E12">
            <v>198.3</v>
          </cell>
          <cell r="F12">
            <v>83</v>
          </cell>
          <cell r="G12">
            <v>68.3</v>
          </cell>
          <cell r="H12">
            <v>3147.4</v>
          </cell>
          <cell r="I12">
            <v>3298.7000000000003</v>
          </cell>
          <cell r="J12">
            <v>3497.0000000000005</v>
          </cell>
          <cell r="K12">
            <v>56.7</v>
          </cell>
          <cell r="L12">
            <v>56.7</v>
          </cell>
          <cell r="M12">
            <v>56.691666666666663</v>
          </cell>
          <cell r="N12">
            <v>170.09166666666667</v>
          </cell>
          <cell r="O12">
            <v>56.691666666666663</v>
          </cell>
          <cell r="P12">
            <v>56.691666666666663</v>
          </cell>
          <cell r="Q12">
            <v>1456.6916666666666</v>
          </cell>
          <cell r="R12">
            <v>1570.0749999999998</v>
          </cell>
          <cell r="S12">
            <v>1740.1666666666665</v>
          </cell>
          <cell r="T12">
            <v>5237.166666666667</v>
          </cell>
          <cell r="U12">
            <v>1243.8</v>
          </cell>
          <cell r="V12">
            <v>-3993.3666666666668</v>
          </cell>
        </row>
        <row r="13">
          <cell r="A13" t="str">
            <v xml:space="preserve">        Transferencias</v>
          </cell>
          <cell r="B13">
            <v>18</v>
          </cell>
          <cell r="C13">
            <v>32.700000000000003</v>
          </cell>
          <cell r="D13">
            <v>28.5</v>
          </cell>
          <cell r="E13">
            <v>79.2</v>
          </cell>
          <cell r="F13">
            <v>42.8</v>
          </cell>
          <cell r="G13">
            <v>20.3</v>
          </cell>
          <cell r="H13">
            <v>29.6</v>
          </cell>
          <cell r="I13">
            <v>92.699999999999989</v>
          </cell>
          <cell r="J13">
            <v>171.89999999999998</v>
          </cell>
          <cell r="K13">
            <v>40</v>
          </cell>
          <cell r="L13">
            <v>40</v>
          </cell>
          <cell r="M13">
            <v>40</v>
          </cell>
          <cell r="N13">
            <v>120</v>
          </cell>
          <cell r="O13">
            <v>40</v>
          </cell>
          <cell r="P13">
            <v>40</v>
          </cell>
          <cell r="Q13">
            <v>40</v>
          </cell>
          <cell r="R13">
            <v>120</v>
          </cell>
          <cell r="S13">
            <v>240</v>
          </cell>
          <cell r="T13">
            <v>411.9</v>
          </cell>
          <cell r="U13">
            <v>208.6</v>
          </cell>
          <cell r="V13">
            <v>-203.29999999999998</v>
          </cell>
        </row>
        <row r="14">
          <cell r="A14" t="str">
            <v xml:space="preserve">        Contribuciones Figurativas</v>
          </cell>
          <cell r="B14">
            <v>58.2</v>
          </cell>
          <cell r="C14">
            <v>30</v>
          </cell>
          <cell r="D14">
            <v>134</v>
          </cell>
          <cell r="E14">
            <v>222.2</v>
          </cell>
          <cell r="F14">
            <v>31.5</v>
          </cell>
          <cell r="G14">
            <v>101.8</v>
          </cell>
          <cell r="H14">
            <v>43.3</v>
          </cell>
          <cell r="I14">
            <v>176.60000000000002</v>
          </cell>
          <cell r="J14">
            <v>398.8</v>
          </cell>
          <cell r="K14">
            <v>0</v>
          </cell>
          <cell r="L14">
            <v>0</v>
          </cell>
          <cell r="M14">
            <v>214.97499999999999</v>
          </cell>
          <cell r="N14">
            <v>214.97499999999999</v>
          </cell>
          <cell r="O14">
            <v>0</v>
          </cell>
          <cell r="P14">
            <v>0</v>
          </cell>
          <cell r="Q14">
            <v>214.97499999999999</v>
          </cell>
          <cell r="R14">
            <v>214.97499999999999</v>
          </cell>
          <cell r="S14">
            <v>429.95</v>
          </cell>
          <cell r="T14">
            <v>828.75</v>
          </cell>
          <cell r="U14">
            <v>960.4</v>
          </cell>
          <cell r="V14">
            <v>131.64999999999998</v>
          </cell>
        </row>
        <row r="15">
          <cell r="E15">
            <v>0.4</v>
          </cell>
          <cell r="I15">
            <v>1.2</v>
          </cell>
          <cell r="J15">
            <v>1.6</v>
          </cell>
          <cell r="N15">
            <v>37.5</v>
          </cell>
          <cell r="R15">
            <v>37.5</v>
          </cell>
          <cell r="S15">
            <v>75</v>
          </cell>
        </row>
        <row r="16">
          <cell r="E16">
            <v>23693.599999999999</v>
          </cell>
          <cell r="I16">
            <v>28111.9</v>
          </cell>
          <cell r="J16">
            <v>51805.5</v>
          </cell>
          <cell r="N16">
            <v>30149.868386477698</v>
          </cell>
          <cell r="R16">
            <v>31706.226999999999</v>
          </cell>
          <cell r="S16">
            <v>61856.095386477697</v>
          </cell>
        </row>
        <row r="17">
          <cell r="A17" t="str">
            <v xml:space="preserve">      - Remuneraciones</v>
          </cell>
          <cell r="B17">
            <v>1277.4000000000001</v>
          </cell>
          <cell r="C17">
            <v>1245.5</v>
          </cell>
          <cell r="D17">
            <v>1228.0999999999999</v>
          </cell>
          <cell r="E17">
            <v>3751</v>
          </cell>
          <cell r="F17">
            <v>1224.5</v>
          </cell>
          <cell r="G17">
            <v>1203</v>
          </cell>
          <cell r="H17">
            <v>1234.5999999999999</v>
          </cell>
          <cell r="I17">
            <v>3662.1</v>
          </cell>
          <cell r="J17">
            <v>7413.1</v>
          </cell>
          <cell r="K17">
            <v>1795.16</v>
          </cell>
          <cell r="L17">
            <v>1345.8000000000002</v>
          </cell>
          <cell r="M17">
            <v>1405.66</v>
          </cell>
          <cell r="N17">
            <v>4546.62</v>
          </cell>
          <cell r="O17">
            <v>1405.66</v>
          </cell>
          <cell r="P17">
            <v>1405.66</v>
          </cell>
          <cell r="Q17">
            <v>1886.8</v>
          </cell>
          <cell r="R17">
            <v>4698.12</v>
          </cell>
          <cell r="S17">
            <v>9244.74</v>
          </cell>
          <cell r="T17">
            <v>16657.84</v>
          </cell>
          <cell r="U17">
            <v>10334</v>
          </cell>
          <cell r="V17">
            <v>-6323.84</v>
          </cell>
        </row>
        <row r="18">
          <cell r="A18" t="str">
            <v xml:space="preserve">      - Bienes y Servicios</v>
          </cell>
          <cell r="B18">
            <v>574.70000000000005</v>
          </cell>
          <cell r="C18">
            <v>329.1</v>
          </cell>
          <cell r="D18">
            <v>337.3</v>
          </cell>
          <cell r="E18">
            <v>1241.1000000000001</v>
          </cell>
          <cell r="F18">
            <v>448.7</v>
          </cell>
          <cell r="G18">
            <v>406.4</v>
          </cell>
          <cell r="H18">
            <v>553.6</v>
          </cell>
          <cell r="I18">
            <v>1408.6999999999998</v>
          </cell>
          <cell r="J18">
            <v>2649.8</v>
          </cell>
          <cell r="K18">
            <v>551.81999999999994</v>
          </cell>
          <cell r="L18">
            <v>470.67999999999995</v>
          </cell>
          <cell r="M18">
            <v>470.68999999999994</v>
          </cell>
          <cell r="N18">
            <v>1493.1899999999998</v>
          </cell>
          <cell r="O18">
            <v>470.68999999999994</v>
          </cell>
          <cell r="P18">
            <v>470.68999999999994</v>
          </cell>
          <cell r="Q18">
            <v>472.28999999999996</v>
          </cell>
          <cell r="R18">
            <v>1413.6699999999998</v>
          </cell>
          <cell r="S18">
            <v>2906.8599999999997</v>
          </cell>
          <cell r="T18">
            <v>5556.66</v>
          </cell>
          <cell r="U18">
            <v>3584.4</v>
          </cell>
          <cell r="V18">
            <v>-1972.2599999999998</v>
          </cell>
        </row>
        <row r="19">
          <cell r="A19" t="str">
            <v xml:space="preserve">      - Transferencias</v>
          </cell>
          <cell r="B19">
            <v>3951.8999999999996</v>
          </cell>
          <cell r="C19">
            <v>3284.7</v>
          </cell>
          <cell r="D19">
            <v>3313.4000000000005</v>
          </cell>
          <cell r="E19">
            <v>10550</v>
          </cell>
          <cell r="F19">
            <v>4367.8</v>
          </cell>
          <cell r="G19">
            <v>4988.1000000000004</v>
          </cell>
          <cell r="H19">
            <v>5959.2999999999993</v>
          </cell>
          <cell r="I19">
            <v>15315.2</v>
          </cell>
          <cell r="J19">
            <v>25865.200000000001</v>
          </cell>
          <cell r="K19">
            <v>5323.7100000000009</v>
          </cell>
          <cell r="L19">
            <v>4991.9000000000005</v>
          </cell>
          <cell r="M19">
            <v>5013.4599999999991</v>
          </cell>
          <cell r="N19">
            <v>15329.07</v>
          </cell>
          <cell r="O19">
            <v>5299.76</v>
          </cell>
          <cell r="P19">
            <v>5277.4599999999991</v>
          </cell>
          <cell r="Q19">
            <v>5539.56</v>
          </cell>
          <cell r="R19">
            <v>16116.779999999999</v>
          </cell>
          <cell r="S19">
            <v>31445.85</v>
          </cell>
          <cell r="T19">
            <v>57311.05</v>
          </cell>
          <cell r="U19">
            <v>27338.49</v>
          </cell>
          <cell r="V19">
            <v>-29972.560000000001</v>
          </cell>
        </row>
        <row r="20">
          <cell r="A20" t="str">
            <v xml:space="preserve">          Corrientes</v>
          </cell>
          <cell r="B20">
            <v>2299.7999999999997</v>
          </cell>
          <cell r="C20">
            <v>2508.1</v>
          </cell>
          <cell r="D20">
            <v>2640.1000000000004</v>
          </cell>
          <cell r="E20">
            <v>7448</v>
          </cell>
          <cell r="F20">
            <v>2929.3</v>
          </cell>
          <cell r="G20">
            <v>3592.5</v>
          </cell>
          <cell r="H20">
            <v>4210.8999999999996</v>
          </cell>
          <cell r="I20">
            <v>10732.7</v>
          </cell>
          <cell r="J20">
            <v>18180.7</v>
          </cell>
          <cell r="K20">
            <v>3782.9100000000003</v>
          </cell>
          <cell r="L20">
            <v>3423.7000000000003</v>
          </cell>
          <cell r="M20">
            <v>3471.1199999999994</v>
          </cell>
          <cell r="N20">
            <v>10677.73</v>
          </cell>
          <cell r="O20">
            <v>3691.02</v>
          </cell>
          <cell r="P20">
            <v>3701.8199999999993</v>
          </cell>
          <cell r="Q20">
            <v>4011.82</v>
          </cell>
          <cell r="R20">
            <v>11404.66</v>
          </cell>
          <cell r="S20">
            <v>22082.39</v>
          </cell>
          <cell r="T20">
            <v>40263.089999999997</v>
          </cell>
          <cell r="U20">
            <v>20576.061999999998</v>
          </cell>
          <cell r="V20">
            <v>-19687.027999999998</v>
          </cell>
        </row>
        <row r="21">
          <cell r="A21" t="str">
            <v xml:space="preserve">          Capital</v>
          </cell>
          <cell r="B21">
            <v>1652.1</v>
          </cell>
          <cell r="C21">
            <v>776.6</v>
          </cell>
          <cell r="D21">
            <v>673.3</v>
          </cell>
          <cell r="E21">
            <v>3102</v>
          </cell>
          <cell r="F21">
            <v>1438.5</v>
          </cell>
          <cell r="G21">
            <v>1395.6000000000001</v>
          </cell>
          <cell r="H21">
            <v>1748.4</v>
          </cell>
          <cell r="I21">
            <v>4582.5</v>
          </cell>
          <cell r="J21">
            <v>7684.5</v>
          </cell>
          <cell r="K21">
            <v>1540.8000000000002</v>
          </cell>
          <cell r="L21">
            <v>1568.2</v>
          </cell>
          <cell r="M21">
            <v>1542.3400000000001</v>
          </cell>
          <cell r="N21">
            <v>4651.34</v>
          </cell>
          <cell r="O21">
            <v>1608.74</v>
          </cell>
          <cell r="P21">
            <v>1575.6399999999999</v>
          </cell>
          <cell r="Q21">
            <v>1527.74</v>
          </cell>
          <cell r="R21">
            <v>4712.12</v>
          </cell>
          <cell r="S21">
            <v>9363.4599999999991</v>
          </cell>
          <cell r="T21">
            <v>17047.96</v>
          </cell>
          <cell r="U21">
            <v>6762.4279999999999</v>
          </cell>
          <cell r="V21">
            <v>-10285.531999999999</v>
          </cell>
        </row>
        <row r="22">
          <cell r="A22" t="str">
            <v xml:space="preserve">      - Inversión Financiera</v>
          </cell>
          <cell r="B22">
            <v>32.9</v>
          </cell>
          <cell r="C22">
            <v>0</v>
          </cell>
          <cell r="D22">
            <v>0</v>
          </cell>
          <cell r="E22">
            <v>32.9</v>
          </cell>
          <cell r="F22">
            <v>2</v>
          </cell>
          <cell r="G22">
            <v>51.2</v>
          </cell>
          <cell r="H22">
            <v>53.4</v>
          </cell>
          <cell r="I22">
            <v>106.6</v>
          </cell>
          <cell r="J22">
            <v>139.5</v>
          </cell>
          <cell r="K22">
            <v>9.9</v>
          </cell>
          <cell r="L22">
            <v>19.3</v>
          </cell>
          <cell r="M22">
            <v>19.259</v>
          </cell>
          <cell r="N22">
            <v>48.459000000000003</v>
          </cell>
          <cell r="O22">
            <v>19.259</v>
          </cell>
          <cell r="P22">
            <v>19.259</v>
          </cell>
          <cell r="Q22">
            <v>879.53899999999987</v>
          </cell>
          <cell r="R22">
            <v>918.0569999999999</v>
          </cell>
          <cell r="S22">
            <v>966.51599999999985</v>
          </cell>
          <cell r="T22">
            <v>1106.0159999999998</v>
          </cell>
          <cell r="U22">
            <v>1537.1</v>
          </cell>
          <cell r="V22">
            <v>431.08400000000006</v>
          </cell>
        </row>
        <row r="23">
          <cell r="A23" t="str">
            <v xml:space="preserve">      - Gastos Figurativos (OD)</v>
          </cell>
          <cell r="B23">
            <v>1089.3</v>
          </cell>
          <cell r="C23">
            <v>1321.3</v>
          </cell>
          <cell r="D23">
            <v>1048.3999999999999</v>
          </cell>
          <cell r="E23">
            <v>3459</v>
          </cell>
          <cell r="F23">
            <v>1006.4000000000001</v>
          </cell>
          <cell r="G23">
            <v>1143.0999999999999</v>
          </cell>
          <cell r="H23">
            <v>938.6</v>
          </cell>
          <cell r="I23">
            <v>3088.1</v>
          </cell>
          <cell r="J23">
            <v>6547.1</v>
          </cell>
          <cell r="K23">
            <v>1341</v>
          </cell>
          <cell r="L23">
            <v>1141.9000000000001</v>
          </cell>
          <cell r="M23">
            <v>1158.3</v>
          </cell>
          <cell r="N23">
            <v>3641.2</v>
          </cell>
          <cell r="O23">
            <v>1166.0999999999999</v>
          </cell>
          <cell r="P23">
            <v>1166.0999999999999</v>
          </cell>
          <cell r="Q23">
            <v>1311.4</v>
          </cell>
          <cell r="R23">
            <v>3643.6</v>
          </cell>
          <cell r="S23">
            <v>7284.7999999999993</v>
          </cell>
          <cell r="T23">
            <v>13831.9</v>
          </cell>
          <cell r="U23">
            <v>7107.9</v>
          </cell>
          <cell r="V23">
            <v>-6724</v>
          </cell>
        </row>
        <row r="24">
          <cell r="A24" t="str">
            <v xml:space="preserve">      - Inversión Real Directa</v>
          </cell>
          <cell r="B24">
            <v>283.89999999999998</v>
          </cell>
          <cell r="C24">
            <v>69.7</v>
          </cell>
          <cell r="D24">
            <v>75.599999999999994</v>
          </cell>
          <cell r="E24">
            <v>429.19999999999993</v>
          </cell>
          <cell r="F24">
            <v>68.7</v>
          </cell>
          <cell r="G24">
            <v>79.599999999999994</v>
          </cell>
          <cell r="H24">
            <v>104.8</v>
          </cell>
          <cell r="I24">
            <v>253.10000000000002</v>
          </cell>
          <cell r="J24">
            <v>682.3</v>
          </cell>
          <cell r="K24">
            <v>124.5</v>
          </cell>
          <cell r="L24">
            <v>150</v>
          </cell>
          <cell r="M24">
            <v>150</v>
          </cell>
          <cell r="N24">
            <v>424.5</v>
          </cell>
          <cell r="O24">
            <v>150</v>
          </cell>
          <cell r="P24">
            <v>150</v>
          </cell>
          <cell r="Q24">
            <v>150</v>
          </cell>
          <cell r="R24">
            <v>450</v>
          </cell>
          <cell r="S24">
            <v>874.5</v>
          </cell>
          <cell r="T24">
            <v>1556.8</v>
          </cell>
          <cell r="U24">
            <v>1174.0999999999999</v>
          </cell>
          <cell r="V24">
            <v>-382.70000000000005</v>
          </cell>
        </row>
        <row r="25">
          <cell r="A25" t="str">
            <v xml:space="preserve">      - Instit. De Seg. Social</v>
          </cell>
          <cell r="B25">
            <v>1473.3</v>
          </cell>
          <cell r="C25">
            <v>1371.6</v>
          </cell>
          <cell r="D25">
            <v>1377.8</v>
          </cell>
          <cell r="E25">
            <v>4222.7</v>
          </cell>
          <cell r="F25">
            <v>1334</v>
          </cell>
          <cell r="G25">
            <v>1337.5</v>
          </cell>
          <cell r="H25">
            <v>1604.6</v>
          </cell>
          <cell r="I25">
            <v>4276.1000000000004</v>
          </cell>
          <cell r="J25">
            <v>8498.7999999999993</v>
          </cell>
          <cell r="K25">
            <v>1689.65171644</v>
          </cell>
          <cell r="L25">
            <v>1456.1376700376929</v>
          </cell>
          <cell r="M25">
            <v>1519.2</v>
          </cell>
          <cell r="N25">
            <v>4664.9893864776932</v>
          </cell>
          <cell r="O25">
            <v>1474.1</v>
          </cell>
          <cell r="P25">
            <v>1504.9</v>
          </cell>
          <cell r="Q25">
            <v>1485.2000000000003</v>
          </cell>
          <cell r="R25">
            <v>4464.2000000000007</v>
          </cell>
          <cell r="S25">
            <v>9129.1893864776939</v>
          </cell>
          <cell r="T25">
            <v>17627.989386477693</v>
          </cell>
          <cell r="U25">
            <v>12159.400000000001</v>
          </cell>
          <cell r="V25">
            <v>-5468.5893864776917</v>
          </cell>
        </row>
        <row r="26">
          <cell r="A26" t="str">
            <v xml:space="preserve">      - Otros gastos primarios </v>
          </cell>
          <cell r="B26">
            <v>3</v>
          </cell>
          <cell r="C26">
            <v>2.8</v>
          </cell>
          <cell r="D26">
            <v>1.9</v>
          </cell>
          <cell r="E26">
            <v>7.6999999999999993</v>
          </cell>
          <cell r="F26">
            <v>1.1000000000000001</v>
          </cell>
          <cell r="G26">
            <v>0.8</v>
          </cell>
          <cell r="H26">
            <v>0.1</v>
          </cell>
          <cell r="I26">
            <v>2</v>
          </cell>
          <cell r="J26">
            <v>9.6999999999999993</v>
          </cell>
          <cell r="K26">
            <v>0.64</v>
          </cell>
          <cell r="L26">
            <v>0.60000000000000009</v>
          </cell>
          <cell r="M26">
            <v>0.6</v>
          </cell>
          <cell r="N26">
            <v>1.8400000000000003</v>
          </cell>
          <cell r="O26">
            <v>0.6</v>
          </cell>
          <cell r="P26">
            <v>0.6</v>
          </cell>
          <cell r="Q26">
            <v>0.6</v>
          </cell>
          <cell r="R26">
            <v>1.7999999999999998</v>
          </cell>
          <cell r="S26">
            <v>3.64</v>
          </cell>
          <cell r="T26">
            <v>13.34</v>
          </cell>
          <cell r="U26">
            <v>41.7</v>
          </cell>
          <cell r="V26">
            <v>28.360000000000003</v>
          </cell>
        </row>
        <row r="28">
          <cell r="E28">
            <v>16129.331902150399</v>
          </cell>
          <cell r="I28">
            <v>24194.747320925999</v>
          </cell>
          <cell r="J28">
            <v>40324.079223076398</v>
          </cell>
          <cell r="N28">
            <v>14126.44095366</v>
          </cell>
          <cell r="R28">
            <v>20400.5</v>
          </cell>
          <cell r="S28">
            <v>34526.94095366</v>
          </cell>
        </row>
        <row r="29">
          <cell r="E29">
            <v>489.09957215040004</v>
          </cell>
          <cell r="I29">
            <v>1563.4261097459998</v>
          </cell>
          <cell r="J29">
            <v>2052.5256818963999</v>
          </cell>
          <cell r="N29">
            <v>991.40251965999994</v>
          </cell>
          <cell r="R29">
            <v>1262.3</v>
          </cell>
          <cell r="S29">
            <v>2253.7025196599998</v>
          </cell>
        </row>
        <row r="30">
          <cell r="E30">
            <v>290.34057215040002</v>
          </cell>
          <cell r="I30">
            <v>547.74</v>
          </cell>
          <cell r="J30">
            <v>838.08057215040003</v>
          </cell>
          <cell r="N30">
            <v>315.90251966</v>
          </cell>
          <cell r="R30">
            <v>401.99999999999994</v>
          </cell>
          <cell r="S30">
            <v>717.90251965999994</v>
          </cell>
        </row>
        <row r="31">
          <cell r="A31" t="str">
            <v xml:space="preserve">      LETRAS</v>
          </cell>
          <cell r="B31">
            <v>0</v>
          </cell>
          <cell r="C31">
            <v>163.87960000000001</v>
          </cell>
          <cell r="D31">
            <v>126.46097215040001</v>
          </cell>
          <cell r="E31">
            <v>290.34057215040002</v>
          </cell>
          <cell r="F31">
            <v>0</v>
          </cell>
          <cell r="G31">
            <v>547.74</v>
          </cell>
          <cell r="H31">
            <v>0</v>
          </cell>
          <cell r="I31">
            <v>547.74</v>
          </cell>
          <cell r="J31">
            <v>838.08057215040003</v>
          </cell>
          <cell r="K31">
            <v>0</v>
          </cell>
          <cell r="L31">
            <v>181.42</v>
          </cell>
          <cell r="M31">
            <v>134.48251966000001</v>
          </cell>
          <cell r="N31">
            <v>315.90251966</v>
          </cell>
          <cell r="O31">
            <v>0</v>
          </cell>
          <cell r="P31">
            <v>401.99999999999994</v>
          </cell>
          <cell r="Q31">
            <v>0</v>
          </cell>
          <cell r="R31">
            <v>401.99999999999994</v>
          </cell>
          <cell r="S31">
            <v>717.90251965999994</v>
          </cell>
          <cell r="T31">
            <v>1555.9830918104001</v>
          </cell>
          <cell r="U31">
            <v>17237.597438615401</v>
          </cell>
        </row>
        <row r="32">
          <cell r="A32" t="str">
            <v xml:space="preserve">      BONOS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 xml:space="preserve">      OTROS</v>
          </cell>
          <cell r="B33">
            <v>0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E34">
            <v>198.75899999999999</v>
          </cell>
          <cell r="I34">
            <v>1015.6861097459999</v>
          </cell>
          <cell r="J34">
            <v>1214.4451097459998</v>
          </cell>
          <cell r="N34">
            <v>675.5</v>
          </cell>
          <cell r="R34">
            <v>860.3</v>
          </cell>
          <cell r="S34">
            <v>1535.8</v>
          </cell>
        </row>
        <row r="35">
          <cell r="E35">
            <v>0</v>
          </cell>
          <cell r="I35">
            <v>0</v>
          </cell>
          <cell r="J35">
            <v>0</v>
          </cell>
          <cell r="N35">
            <v>0</v>
          </cell>
          <cell r="R35">
            <v>0</v>
          </cell>
          <cell r="S35">
            <v>0</v>
          </cell>
        </row>
        <row r="36">
          <cell r="E36">
            <v>0</v>
          </cell>
          <cell r="I36">
            <v>0</v>
          </cell>
          <cell r="J36">
            <v>0</v>
          </cell>
          <cell r="N36">
            <v>0</v>
          </cell>
          <cell r="R36">
            <v>0</v>
          </cell>
          <cell r="S36">
            <v>0</v>
          </cell>
        </row>
        <row r="37">
          <cell r="E37">
            <v>0</v>
          </cell>
          <cell r="I37">
            <v>1015.6861097459999</v>
          </cell>
          <cell r="J37">
            <v>1015.6861097459999</v>
          </cell>
          <cell r="N37">
            <v>675.5</v>
          </cell>
          <cell r="R37">
            <v>0</v>
          </cell>
          <cell r="S37">
            <v>675.5</v>
          </cell>
        </row>
        <row r="38">
          <cell r="E38">
            <v>198.75899999999999</v>
          </cell>
          <cell r="I38">
            <v>0</v>
          </cell>
          <cell r="J38">
            <v>198.75899999999999</v>
          </cell>
          <cell r="N38">
            <v>0</v>
          </cell>
          <cell r="R38">
            <v>860.3</v>
          </cell>
          <cell r="S38">
            <v>860.3</v>
          </cell>
        </row>
        <row r="39">
          <cell r="E39">
            <v>0</v>
          </cell>
          <cell r="I39">
            <v>0</v>
          </cell>
          <cell r="J39">
            <v>0</v>
          </cell>
          <cell r="N39">
            <v>0</v>
          </cell>
          <cell r="R39">
            <v>0</v>
          </cell>
          <cell r="S39">
            <v>0</v>
          </cell>
        </row>
        <row r="40">
          <cell r="A40" t="str">
            <v xml:space="preserve">       Bilaterales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 xml:space="preserve">       Invers.Instit. Locales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E42">
            <v>15640.232329999999</v>
          </cell>
          <cell r="I42">
            <v>22631.321211179998</v>
          </cell>
          <cell r="J42">
            <v>38271.553541179994</v>
          </cell>
          <cell r="N42">
            <v>13135.038434</v>
          </cell>
          <cell r="R42">
            <v>19138.2</v>
          </cell>
          <cell r="S42">
            <v>32273.238433999999</v>
          </cell>
        </row>
        <row r="43">
          <cell r="E43">
            <v>6240.2323299999998</v>
          </cell>
          <cell r="I43">
            <v>11731.32121118</v>
          </cell>
          <cell r="J43">
            <v>17971.553541180001</v>
          </cell>
          <cell r="N43">
            <v>4855.0384340000001</v>
          </cell>
          <cell r="R43">
            <v>3038.2</v>
          </cell>
          <cell r="S43">
            <v>7893.2384339999999</v>
          </cell>
        </row>
        <row r="44">
          <cell r="A44" t="str">
            <v xml:space="preserve">      LETRAS</v>
          </cell>
          <cell r="B44">
            <v>150</v>
          </cell>
          <cell r="C44">
            <v>585.71241299999997</v>
          </cell>
          <cell r="D44">
            <v>2904.5199170000001</v>
          </cell>
          <cell r="E44">
            <v>3640.2323299999998</v>
          </cell>
          <cell r="F44">
            <v>2700</v>
          </cell>
          <cell r="G44">
            <v>0</v>
          </cell>
          <cell r="H44">
            <v>717</v>
          </cell>
          <cell r="I44">
            <v>3417</v>
          </cell>
          <cell r="J44">
            <v>7057.2323299999998</v>
          </cell>
          <cell r="K44">
            <v>150</v>
          </cell>
          <cell r="L44">
            <v>1034.9384340000001</v>
          </cell>
          <cell r="M44">
            <v>2270.1</v>
          </cell>
          <cell r="N44">
            <v>3455.0384340000001</v>
          </cell>
          <cell r="O44">
            <v>89.600000000000023</v>
          </cell>
          <cell r="P44">
            <v>1291.5999999999999</v>
          </cell>
          <cell r="Q44">
            <v>1257</v>
          </cell>
          <cell r="R44">
            <v>2638.2</v>
          </cell>
          <cell r="S44">
            <v>6093.2384339999999</v>
          </cell>
          <cell r="T44">
            <v>13150.470764000002</v>
          </cell>
          <cell r="U44">
            <v>-8436.1727796599971</v>
          </cell>
          <cell r="V44">
            <v>3920</v>
          </cell>
        </row>
        <row r="45">
          <cell r="A45" t="str">
            <v xml:space="preserve">      BONOS</v>
          </cell>
          <cell r="B45">
            <v>0</v>
          </cell>
          <cell r="D45">
            <v>2600</v>
          </cell>
          <cell r="E45">
            <v>2600</v>
          </cell>
          <cell r="F45">
            <v>2713.0967350000001</v>
          </cell>
          <cell r="G45">
            <v>0</v>
          </cell>
          <cell r="H45">
            <v>5601.2244761800002</v>
          </cell>
          <cell r="I45">
            <v>8314.3212111800003</v>
          </cell>
          <cell r="J45">
            <v>10914.32121118</v>
          </cell>
          <cell r="K45">
            <v>0</v>
          </cell>
          <cell r="L45">
            <v>0</v>
          </cell>
          <cell r="M45">
            <v>1400</v>
          </cell>
          <cell r="N45">
            <v>1400</v>
          </cell>
          <cell r="O45">
            <v>400</v>
          </cell>
          <cell r="P45">
            <v>0</v>
          </cell>
          <cell r="Q45">
            <v>0</v>
          </cell>
          <cell r="R45">
            <v>400</v>
          </cell>
          <cell r="S45">
            <v>1800</v>
          </cell>
          <cell r="T45">
            <v>12714.32121118</v>
          </cell>
          <cell r="U45">
            <v>12714.32121118</v>
          </cell>
          <cell r="V45">
            <v>5834.1315233304013</v>
          </cell>
        </row>
        <row r="46">
          <cell r="A46" t="str">
            <v xml:space="preserve">      OTROS</v>
          </cell>
          <cell r="B46">
            <v>0</v>
          </cell>
          <cell r="C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7252</v>
          </cell>
          <cell r="V46">
            <v>4432.1315233304013</v>
          </cell>
        </row>
        <row r="47">
          <cell r="E47">
            <v>1400</v>
          </cell>
          <cell r="I47">
            <v>2700</v>
          </cell>
          <cell r="J47">
            <v>4100</v>
          </cell>
          <cell r="N47">
            <v>5800</v>
          </cell>
          <cell r="R47">
            <v>800</v>
          </cell>
          <cell r="S47">
            <v>6600</v>
          </cell>
        </row>
        <row r="48">
          <cell r="E48">
            <v>8000</v>
          </cell>
          <cell r="I48">
            <v>8200</v>
          </cell>
          <cell r="J48">
            <v>16200</v>
          </cell>
          <cell r="N48">
            <v>2480</v>
          </cell>
          <cell r="R48">
            <v>15300</v>
          </cell>
          <cell r="S48">
            <v>17780</v>
          </cell>
        </row>
        <row r="50">
          <cell r="E50">
            <v>291.93050019406542</v>
          </cell>
          <cell r="I50">
            <v>-29.112186450433668</v>
          </cell>
          <cell r="J50">
            <v>262.81831374363173</v>
          </cell>
          <cell r="N50">
            <v>594.21921643999963</v>
          </cell>
          <cell r="R50">
            <v>991.10000000000014</v>
          </cell>
          <cell r="S50">
            <v>1585.3192164399998</v>
          </cell>
        </row>
        <row r="52">
          <cell r="E52">
            <v>0</v>
          </cell>
          <cell r="I52">
            <v>0</v>
          </cell>
          <cell r="J52">
            <v>0</v>
          </cell>
          <cell r="N52">
            <v>0</v>
          </cell>
          <cell r="R52">
            <v>0</v>
          </cell>
          <cell r="S52">
            <v>0</v>
          </cell>
        </row>
        <row r="53">
          <cell r="E53">
            <v>139.31161528999985</v>
          </cell>
          <cell r="I53">
            <v>-355.94274492999989</v>
          </cell>
          <cell r="J53">
            <v>-216.63112964000004</v>
          </cell>
          <cell r="N53">
            <v>215.55171644000006</v>
          </cell>
          <cell r="R53">
            <v>-31.899999999999864</v>
          </cell>
          <cell r="S53">
            <v>183.6517164400002</v>
          </cell>
        </row>
        <row r="54">
          <cell r="E54">
            <v>134.01613785184185</v>
          </cell>
          <cell r="I54">
            <v>154.65065064999999</v>
          </cell>
          <cell r="J54">
            <v>288.66678850184184</v>
          </cell>
          <cell r="N54">
            <v>150.02149999999961</v>
          </cell>
          <cell r="R54">
            <v>0</v>
          </cell>
          <cell r="S54">
            <v>150.02149999999961</v>
          </cell>
        </row>
        <row r="55">
          <cell r="E55">
            <v>-195</v>
          </cell>
          <cell r="I55">
            <v>-20</v>
          </cell>
          <cell r="J55">
            <v>-215</v>
          </cell>
          <cell r="N55">
            <v>0</v>
          </cell>
          <cell r="R55">
            <v>195</v>
          </cell>
          <cell r="S55">
            <v>195</v>
          </cell>
        </row>
        <row r="56">
          <cell r="E56">
            <v>244.49599999999998</v>
          </cell>
          <cell r="I56">
            <v>247.72900000000001</v>
          </cell>
          <cell r="J56">
            <v>492.22500000000002</v>
          </cell>
          <cell r="N56">
            <v>228.64600000000002</v>
          </cell>
          <cell r="R56">
            <v>828</v>
          </cell>
          <cell r="S56">
            <v>1056.646</v>
          </cell>
        </row>
        <row r="57">
          <cell r="E57">
            <v>10.408185849285818</v>
          </cell>
          <cell r="I57">
            <v>254.80712400020388</v>
          </cell>
          <cell r="J57">
            <v>265.2153098494897</v>
          </cell>
          <cell r="N57">
            <v>0</v>
          </cell>
          <cell r="R57">
            <v>0</v>
          </cell>
          <cell r="S57">
            <v>0</v>
          </cell>
        </row>
        <row r="58">
          <cell r="E58">
            <v>-41.301438797062126</v>
          </cell>
          <cell r="I58">
            <v>-310.35621617063771</v>
          </cell>
          <cell r="J58">
            <v>-351.65765496769984</v>
          </cell>
          <cell r="N58">
            <v>0</v>
          </cell>
          <cell r="R58">
            <v>0</v>
          </cell>
          <cell r="S58">
            <v>0</v>
          </cell>
        </row>
        <row r="60">
          <cell r="E60">
            <v>1078.6080000000002</v>
          </cell>
          <cell r="I60">
            <v>1467.4019453363223</v>
          </cell>
          <cell r="J60">
            <v>2546.0099453363227</v>
          </cell>
          <cell r="N60">
            <v>1153.2511626747273</v>
          </cell>
          <cell r="R60">
            <v>1223.5564491674495</v>
          </cell>
          <cell r="S60">
            <v>2376.8076118421768</v>
          </cell>
        </row>
        <row r="61">
          <cell r="E61">
            <v>172.79099999999997</v>
          </cell>
          <cell r="I61">
            <v>232.72886</v>
          </cell>
          <cell r="J61">
            <v>405.51985999999999</v>
          </cell>
          <cell r="N61">
            <v>91.100609674727323</v>
          </cell>
          <cell r="R61">
            <v>204.76844916744946</v>
          </cell>
          <cell r="S61">
            <v>295.8690588421768</v>
          </cell>
        </row>
        <row r="62">
          <cell r="E62">
            <v>43.592000000000006</v>
          </cell>
          <cell r="I62">
            <v>144.23836</v>
          </cell>
          <cell r="J62">
            <v>187.83036000000001</v>
          </cell>
          <cell r="N62">
            <v>86.800609674727326</v>
          </cell>
          <cell r="R62">
            <v>89.758534666089474</v>
          </cell>
          <cell r="S62">
            <v>176.5591443408168</v>
          </cell>
        </row>
        <row r="63">
          <cell r="E63">
            <v>119.03899999999999</v>
          </cell>
          <cell r="I63">
            <v>80.301500000000004</v>
          </cell>
          <cell r="J63">
            <v>199.34049999999999</v>
          </cell>
          <cell r="N63">
            <v>4.3</v>
          </cell>
          <cell r="R63">
            <v>104.28441854495999</v>
          </cell>
          <cell r="S63">
            <v>108.58441854495999</v>
          </cell>
        </row>
        <row r="64">
          <cell r="E64">
            <v>10.16</v>
          </cell>
          <cell r="I64">
            <v>8.1890000000000001</v>
          </cell>
          <cell r="J64">
            <v>18.349</v>
          </cell>
          <cell r="N64">
            <v>0</v>
          </cell>
          <cell r="R64">
            <v>10.725495956399998</v>
          </cell>
          <cell r="S64">
            <v>10.725495956399998</v>
          </cell>
        </row>
        <row r="65">
          <cell r="E65">
            <v>264.45299999999997</v>
          </cell>
          <cell r="I65">
            <v>478.50878599999999</v>
          </cell>
          <cell r="J65">
            <v>742.96178599999996</v>
          </cell>
          <cell r="N65">
            <v>219.423553</v>
          </cell>
          <cell r="R65">
            <v>429.88800000000009</v>
          </cell>
          <cell r="S65">
            <v>649.31155300000012</v>
          </cell>
        </row>
        <row r="66">
          <cell r="E66">
            <v>114.738</v>
          </cell>
          <cell r="I66">
            <v>238.84248600000001</v>
          </cell>
          <cell r="J66">
            <v>353.58048600000001</v>
          </cell>
          <cell r="N66">
            <v>108.60255299999999</v>
          </cell>
          <cell r="R66">
            <v>221.59100000000001</v>
          </cell>
          <cell r="S66">
            <v>330.19355300000001</v>
          </cell>
        </row>
        <row r="67">
          <cell r="E67">
            <v>119.65900000000001</v>
          </cell>
          <cell r="I67">
            <v>220.61829999999998</v>
          </cell>
          <cell r="J67">
            <v>340.27729999999997</v>
          </cell>
          <cell r="N67">
            <v>103.102</v>
          </cell>
          <cell r="R67">
            <v>185.31900000000005</v>
          </cell>
          <cell r="S67">
            <v>288.42100000000005</v>
          </cell>
        </row>
        <row r="68">
          <cell r="E68">
            <v>30.056000000000004</v>
          </cell>
          <cell r="I68">
            <v>19.048000000000002</v>
          </cell>
          <cell r="J68">
            <v>49.104000000000006</v>
          </cell>
          <cell r="N68">
            <v>7.7189999999999994</v>
          </cell>
          <cell r="R68">
            <v>22.978000000000002</v>
          </cell>
          <cell r="S68">
            <v>30.697000000000003</v>
          </cell>
        </row>
        <row r="69">
          <cell r="E69">
            <v>5</v>
          </cell>
          <cell r="I69">
            <v>0</v>
          </cell>
          <cell r="J69">
            <v>5</v>
          </cell>
          <cell r="N69">
            <v>3.8269999999999995</v>
          </cell>
          <cell r="R69">
            <v>0</v>
          </cell>
          <cell r="S69">
            <v>3.8269999999999995</v>
          </cell>
        </row>
        <row r="70">
          <cell r="E70">
            <v>0</v>
          </cell>
          <cell r="I70">
            <v>0</v>
          </cell>
          <cell r="J70">
            <v>0</v>
          </cell>
          <cell r="N70">
            <v>0.45300000000000001</v>
          </cell>
          <cell r="R70">
            <v>0</v>
          </cell>
          <cell r="S70">
            <v>0.45300000000000001</v>
          </cell>
        </row>
        <row r="71">
          <cell r="E71">
            <v>5</v>
          </cell>
          <cell r="I71">
            <v>0</v>
          </cell>
          <cell r="J71">
            <v>5</v>
          </cell>
          <cell r="N71">
            <v>3.3739999999999997</v>
          </cell>
          <cell r="R71">
            <v>0</v>
          </cell>
          <cell r="S71">
            <v>3.3739999999999997</v>
          </cell>
        </row>
        <row r="72">
          <cell r="E72">
            <v>326.65500000000003</v>
          </cell>
          <cell r="I72">
            <v>216.11949999999999</v>
          </cell>
          <cell r="J72">
            <v>542.77449999999999</v>
          </cell>
          <cell r="N72">
            <v>324</v>
          </cell>
          <cell r="R72">
            <v>324</v>
          </cell>
          <cell r="S72">
            <v>648</v>
          </cell>
        </row>
        <row r="73">
          <cell r="E73">
            <v>0</v>
          </cell>
          <cell r="I73">
            <v>0</v>
          </cell>
          <cell r="J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E74">
            <v>211.09899999999999</v>
          </cell>
          <cell r="I74">
            <v>217.42375600000003</v>
          </cell>
          <cell r="J74">
            <v>428.52275600000002</v>
          </cell>
          <cell r="N74">
            <v>234.89999999999998</v>
          </cell>
          <cell r="R74">
            <v>234.89999999999998</v>
          </cell>
          <cell r="S74">
            <v>469.79999999999995</v>
          </cell>
        </row>
        <row r="75">
          <cell r="E75">
            <v>74.697000000000003</v>
          </cell>
          <cell r="I75">
            <v>299.65794533632226</v>
          </cell>
          <cell r="J75">
            <v>374.35494533632226</v>
          </cell>
          <cell r="N75">
            <v>250</v>
          </cell>
          <cell r="R75">
            <v>0</v>
          </cell>
          <cell r="S75">
            <v>250</v>
          </cell>
        </row>
        <row r="76">
          <cell r="E76">
            <v>23.912999999999954</v>
          </cell>
          <cell r="I76">
            <v>22.963098000000024</v>
          </cell>
          <cell r="J76">
            <v>46.876097999999978</v>
          </cell>
          <cell r="N76">
            <v>30</v>
          </cell>
          <cell r="R76">
            <v>30</v>
          </cell>
          <cell r="S76">
            <v>60</v>
          </cell>
        </row>
        <row r="78">
          <cell r="E78">
            <v>359.53</v>
          </cell>
          <cell r="I78">
            <v>274.65899999999999</v>
          </cell>
          <cell r="J78">
            <v>634.18899999999996</v>
          </cell>
          <cell r="N78">
            <v>241.54262232343174</v>
          </cell>
          <cell r="R78">
            <v>241.16472948786736</v>
          </cell>
          <cell r="S78">
            <v>482.70735181129908</v>
          </cell>
        </row>
        <row r="80">
          <cell r="E80">
            <v>0</v>
          </cell>
          <cell r="I80">
            <v>0</v>
          </cell>
          <cell r="N80">
            <v>0</v>
          </cell>
          <cell r="R80">
            <v>7000</v>
          </cell>
          <cell r="S80">
            <v>7000</v>
          </cell>
        </row>
        <row r="81">
          <cell r="U81">
            <v>-787.2645193401986</v>
          </cell>
          <cell r="V81">
            <v>31.855999999999966</v>
          </cell>
        </row>
        <row r="82">
          <cell r="A82" t="str">
            <v xml:space="preserve"> .Vta. de Activos Financ.</v>
          </cell>
          <cell r="B82">
            <v>2363.3144961900002</v>
          </cell>
          <cell r="C82">
            <v>3298.1360999999997</v>
          </cell>
          <cell r="D82">
            <v>1789.4571232999999</v>
          </cell>
          <cell r="E82">
            <v>7450.9077194899992</v>
          </cell>
          <cell r="F82">
            <v>4592.2141732999999</v>
          </cell>
          <cell r="G82">
            <v>2928.5926272000002</v>
          </cell>
          <cell r="H82">
            <v>7116.6658362149992</v>
          </cell>
          <cell r="I82">
            <v>14637.472636715</v>
          </cell>
          <cell r="J82">
            <v>22088.380356204998</v>
          </cell>
          <cell r="K82">
            <v>15</v>
          </cell>
          <cell r="L82">
            <v>501.79263065980001</v>
          </cell>
          <cell r="M82">
            <v>15</v>
          </cell>
          <cell r="N82">
            <v>531.79263065980001</v>
          </cell>
          <cell r="O82">
            <v>15</v>
          </cell>
          <cell r="P82">
            <v>15</v>
          </cell>
          <cell r="Q82">
            <v>15</v>
          </cell>
          <cell r="R82">
            <v>45</v>
          </cell>
          <cell r="S82">
            <v>576.79263065980001</v>
          </cell>
          <cell r="T82">
            <v>22665.172986864796</v>
          </cell>
          <cell r="U82">
            <v>56.443582805000005</v>
          </cell>
          <cell r="V82">
            <v>819.35599999999999</v>
          </cell>
        </row>
        <row r="83">
          <cell r="A83" t="str">
            <v xml:space="preserve">    Títulos y Valores</v>
          </cell>
          <cell r="B83">
            <v>680.82890078999992</v>
          </cell>
          <cell r="C83">
            <v>204.07599999999999</v>
          </cell>
          <cell r="D83">
            <v>0</v>
          </cell>
          <cell r="E83">
            <v>884.90490078999994</v>
          </cell>
          <cell r="F83">
            <v>0</v>
          </cell>
          <cell r="G83">
            <v>0</v>
          </cell>
          <cell r="H83">
            <v>1442.162682015</v>
          </cell>
          <cell r="I83">
            <v>1442.162682015</v>
          </cell>
          <cell r="J83">
            <v>2327.0675828049998</v>
          </cell>
          <cell r="K83">
            <v>0</v>
          </cell>
          <cell r="L83">
            <v>204.07599999999999</v>
          </cell>
          <cell r="M83">
            <v>0</v>
          </cell>
          <cell r="N83">
            <v>204.07599999999999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204.07599999999999</v>
          </cell>
          <cell r="T83">
            <v>2531.1435828049998</v>
          </cell>
          <cell r="U83">
            <v>-848.76251853000031</v>
          </cell>
          <cell r="V83">
            <v>-848.76251853000031</v>
          </cell>
        </row>
        <row r="84">
          <cell r="E84">
            <v>6508.3811000000005</v>
          </cell>
          <cell r="I84">
            <v>13134.674999999999</v>
          </cell>
          <cell r="J84">
            <v>19643.056100000002</v>
          </cell>
          <cell r="N84">
            <v>36.979380659800015</v>
          </cell>
          <cell r="R84">
            <v>0</v>
          </cell>
          <cell r="S84">
            <v>36.979380659800015</v>
          </cell>
        </row>
        <row r="85">
          <cell r="E85">
            <v>0</v>
          </cell>
          <cell r="I85">
            <v>0</v>
          </cell>
          <cell r="J85">
            <v>0</v>
          </cell>
          <cell r="N85">
            <v>0</v>
          </cell>
          <cell r="R85">
            <v>0</v>
          </cell>
          <cell r="S85">
            <v>0</v>
          </cell>
        </row>
        <row r="86">
          <cell r="E86">
            <v>57.621718700000002</v>
          </cell>
          <cell r="I86">
            <v>60.634954700000002</v>
          </cell>
          <cell r="J86">
            <v>118.25667340000001</v>
          </cell>
          <cell r="N86">
            <v>290.73725000000002</v>
          </cell>
          <cell r="R86">
            <v>45</v>
          </cell>
          <cell r="S86">
            <v>335.73725000000002</v>
          </cell>
        </row>
        <row r="88">
          <cell r="E88">
            <v>43502.710262827241</v>
          </cell>
          <cell r="I88">
            <v>35814.357864817779</v>
          </cell>
          <cell r="J88">
            <v>79317.06812764502</v>
          </cell>
          <cell r="N88">
            <v>27861.344124451167</v>
          </cell>
          <cell r="R88">
            <v>53898.651095955633</v>
          </cell>
          <cell r="S88">
            <v>81759.995220406796</v>
          </cell>
        </row>
        <row r="90">
          <cell r="E90">
            <v>32544.768481827163</v>
          </cell>
          <cell r="I90">
            <v>18378.058459702217</v>
          </cell>
          <cell r="J90">
            <v>50922.826941529376</v>
          </cell>
          <cell r="N90">
            <v>24734.761416838981</v>
          </cell>
          <cell r="R90">
            <v>41450.232783621119</v>
          </cell>
          <cell r="S90">
            <v>66184.994200460103</v>
          </cell>
        </row>
        <row r="92">
          <cell r="E92">
            <v>20867.775860640002</v>
          </cell>
          <cell r="I92">
            <v>12334.570023010001</v>
          </cell>
          <cell r="J92">
            <v>33202.345883650007</v>
          </cell>
          <cell r="N92">
            <v>11654.060540875009</v>
          </cell>
          <cell r="R92">
            <v>29450.325911921729</v>
          </cell>
          <cell r="S92">
            <v>41104.386452796738</v>
          </cell>
        </row>
        <row r="94">
          <cell r="E94">
            <v>1179.1656831799999</v>
          </cell>
          <cell r="I94">
            <v>2499.9800776700004</v>
          </cell>
          <cell r="J94">
            <v>3679.1457608500004</v>
          </cell>
          <cell r="N94">
            <v>2400.0047691592813</v>
          </cell>
          <cell r="R94">
            <v>4605.5965506788561</v>
          </cell>
          <cell r="S94">
            <v>7005.601319838137</v>
          </cell>
        </row>
        <row r="96">
          <cell r="E96">
            <v>55.74222846</v>
          </cell>
          <cell r="I96">
            <v>53.161811569999998</v>
          </cell>
          <cell r="J96">
            <v>108.90404003</v>
          </cell>
          <cell r="N96">
            <v>52.205833007915487</v>
          </cell>
          <cell r="R96">
            <v>47.939558823909294</v>
          </cell>
          <cell r="S96">
            <v>100.14539183182478</v>
          </cell>
        </row>
        <row r="97">
          <cell r="E97">
            <v>125.38759683999955</v>
          </cell>
          <cell r="I97">
            <v>16.20040706</v>
          </cell>
          <cell r="J97">
            <v>141.58800389999953</v>
          </cell>
          <cell r="N97">
            <v>125.73726879625836</v>
          </cell>
          <cell r="R97">
            <v>12.762146064051541</v>
          </cell>
          <cell r="S97">
            <v>138.49941486030991</v>
          </cell>
        </row>
        <row r="98">
          <cell r="E98">
            <v>15.609873670000002</v>
          </cell>
          <cell r="I98">
            <v>14.39527256</v>
          </cell>
          <cell r="J98">
            <v>30.005146230000001</v>
          </cell>
          <cell r="N98">
            <v>12.805490496453029</v>
          </cell>
          <cell r="R98">
            <v>11.128598504051542</v>
          </cell>
          <cell r="S98">
            <v>23.934089000504571</v>
          </cell>
        </row>
        <row r="99">
          <cell r="E99">
            <v>0</v>
          </cell>
          <cell r="I99">
            <v>1.8051345000000001</v>
          </cell>
          <cell r="J99">
            <v>1.8051345000000001</v>
          </cell>
          <cell r="N99">
            <v>0</v>
          </cell>
          <cell r="R99">
            <v>1.63354756</v>
          </cell>
          <cell r="S99">
            <v>1.63354756</v>
          </cell>
        </row>
        <row r="100">
          <cell r="E100">
            <v>109.77772316999955</v>
          </cell>
          <cell r="I100">
            <v>0</v>
          </cell>
          <cell r="J100">
            <v>109.77772316999955</v>
          </cell>
          <cell r="N100">
            <v>112.93177829980533</v>
          </cell>
          <cell r="R100">
            <v>0</v>
          </cell>
          <cell r="S100">
            <v>112.93177829980533</v>
          </cell>
        </row>
        <row r="101">
          <cell r="E101">
            <v>161.53507690000001</v>
          </cell>
          <cell r="I101">
            <v>777.81370083000002</v>
          </cell>
          <cell r="J101">
            <v>939.34877773000005</v>
          </cell>
          <cell r="N101">
            <v>954.95220145000008</v>
          </cell>
          <cell r="R101">
            <v>312.08764631999998</v>
          </cell>
          <cell r="S101">
            <v>1267.0398477700001</v>
          </cell>
        </row>
        <row r="102">
          <cell r="E102">
            <v>0</v>
          </cell>
          <cell r="I102">
            <v>0</v>
          </cell>
          <cell r="J102">
            <v>0</v>
          </cell>
          <cell r="N102">
            <v>0</v>
          </cell>
          <cell r="R102">
            <v>78.75</v>
          </cell>
          <cell r="S102">
            <v>78.75</v>
          </cell>
        </row>
        <row r="103">
          <cell r="E103">
            <v>161.53507690000001</v>
          </cell>
          <cell r="I103">
            <v>777.81370083000002</v>
          </cell>
          <cell r="J103">
            <v>939.34877773000005</v>
          </cell>
          <cell r="N103">
            <v>954.95220145000008</v>
          </cell>
          <cell r="R103">
            <v>233.33764632</v>
          </cell>
          <cell r="S103">
            <v>1188.2898477700001</v>
          </cell>
        </row>
        <row r="104">
          <cell r="E104">
            <v>373.45377626000004</v>
          </cell>
          <cell r="I104">
            <v>372.45106154999996</v>
          </cell>
          <cell r="J104">
            <v>745.90483781</v>
          </cell>
          <cell r="N104">
            <v>411.02652678999993</v>
          </cell>
          <cell r="R104">
            <v>211.17951099999999</v>
          </cell>
          <cell r="S104">
            <v>622.20603778999998</v>
          </cell>
        </row>
        <row r="105">
          <cell r="E105">
            <v>359.53</v>
          </cell>
          <cell r="I105">
            <v>274.65899999999999</v>
          </cell>
          <cell r="J105">
            <v>634.18899999999996</v>
          </cell>
          <cell r="N105">
            <v>241.54262232343174</v>
          </cell>
          <cell r="R105">
            <v>241.16472948786736</v>
          </cell>
          <cell r="S105">
            <v>482.70735181129908</v>
          </cell>
        </row>
        <row r="106">
          <cell r="E106">
            <v>25.431588810000001</v>
          </cell>
          <cell r="I106">
            <v>451.44332347</v>
          </cell>
          <cell r="J106">
            <v>476.87491227999999</v>
          </cell>
          <cell r="N106">
            <v>49.022169595435365</v>
          </cell>
          <cell r="R106">
            <v>1926.6441220908061</v>
          </cell>
          <cell r="S106">
            <v>1975.6662916862415</v>
          </cell>
        </row>
        <row r="107">
          <cell r="E107">
            <v>7.2523095500000005</v>
          </cell>
          <cell r="I107">
            <v>487.04644149000012</v>
          </cell>
          <cell r="J107">
            <v>494.29875104000013</v>
          </cell>
          <cell r="N107">
            <v>553.09775346596643</v>
          </cell>
          <cell r="R107">
            <v>1853.5874060422223</v>
          </cell>
          <cell r="S107">
            <v>2406.6851595081889</v>
          </cell>
        </row>
        <row r="108">
          <cell r="E108">
            <v>70.83310636000023</v>
          </cell>
          <cell r="I108">
            <v>67.204331699999997</v>
          </cell>
          <cell r="J108">
            <v>138.03743806000023</v>
          </cell>
          <cell r="N108">
            <v>12.420393730273998</v>
          </cell>
          <cell r="R108">
            <v>0.23143084999999999</v>
          </cell>
          <cell r="S108">
            <v>12.651824580273999</v>
          </cell>
        </row>
        <row r="110">
          <cell r="E110">
            <v>19688.610177459999</v>
          </cell>
          <cell r="I110">
            <v>9834.5899453399998</v>
          </cell>
          <cell r="J110">
            <v>29523.200122800001</v>
          </cell>
          <cell r="N110">
            <v>9254.055771715728</v>
          </cell>
          <cell r="R110">
            <v>24844.729361242877</v>
          </cell>
          <cell r="S110">
            <v>34098.785132958605</v>
          </cell>
        </row>
        <row r="112">
          <cell r="E112">
            <v>882.82484410000006</v>
          </cell>
          <cell r="I112">
            <v>909.37484428000005</v>
          </cell>
          <cell r="J112">
            <v>1792.1996883800002</v>
          </cell>
          <cell r="N112">
            <v>946.35383734095205</v>
          </cell>
          <cell r="R112">
            <v>959.55520200441333</v>
          </cell>
          <cell r="S112">
            <v>1905.9090393453653</v>
          </cell>
        </row>
        <row r="113">
          <cell r="E113">
            <v>354.34863057000001</v>
          </cell>
          <cell r="I113">
            <v>365.14727646</v>
          </cell>
          <cell r="J113">
            <v>719.49590703000001</v>
          </cell>
          <cell r="N113">
            <v>365.06153186260747</v>
          </cell>
          <cell r="R113">
            <v>376.01043338019895</v>
          </cell>
          <cell r="S113">
            <v>741.07196524280641</v>
          </cell>
        </row>
        <row r="114">
          <cell r="E114">
            <v>354.34863057000001</v>
          </cell>
          <cell r="I114">
            <v>359.46409376999998</v>
          </cell>
          <cell r="J114">
            <v>713.81272433999993</v>
          </cell>
          <cell r="N114">
            <v>365.06153186260747</v>
          </cell>
          <cell r="R114">
            <v>370.32725069019898</v>
          </cell>
          <cell r="S114">
            <v>735.38878255280645</v>
          </cell>
        </row>
        <row r="115">
          <cell r="E115">
            <v>0</v>
          </cell>
          <cell r="I115">
            <v>5.6831826899999998</v>
          </cell>
          <cell r="J115">
            <v>5.6831826899999998</v>
          </cell>
          <cell r="N115">
            <v>0</v>
          </cell>
          <cell r="R115">
            <v>5.6831826900000006</v>
          </cell>
          <cell r="S115">
            <v>5.6831826900000006</v>
          </cell>
        </row>
        <row r="116">
          <cell r="E116">
            <v>7417.2938960000001</v>
          </cell>
          <cell r="I116">
            <v>4490</v>
          </cell>
          <cell r="J116">
            <v>11907.293895999999</v>
          </cell>
          <cell r="N116">
            <v>5105.0384340000001</v>
          </cell>
          <cell r="R116">
            <v>3338.2</v>
          </cell>
          <cell r="S116">
            <v>8443.238433999999</v>
          </cell>
        </row>
        <row r="117">
          <cell r="E117">
            <v>127.8684510699988</v>
          </cell>
          <cell r="I117">
            <v>4064.8546125799999</v>
          </cell>
          <cell r="J117">
            <v>4192.7230636499989</v>
          </cell>
          <cell r="N117">
            <v>321.97064449216879</v>
          </cell>
          <cell r="R117">
            <v>788.26882353645192</v>
          </cell>
          <cell r="S117">
            <v>1110.2394680286206</v>
          </cell>
        </row>
        <row r="118">
          <cell r="E118">
            <v>0</v>
          </cell>
          <cell r="I118">
            <v>0</v>
          </cell>
          <cell r="J118">
            <v>0</v>
          </cell>
          <cell r="N118">
            <v>0</v>
          </cell>
          <cell r="R118">
            <v>2929.5</v>
          </cell>
          <cell r="S118">
            <v>2929.5</v>
          </cell>
        </row>
        <row r="119">
          <cell r="E119">
            <v>10900</v>
          </cell>
          <cell r="I119">
            <v>0</v>
          </cell>
          <cell r="J119">
            <v>10900</v>
          </cell>
          <cell r="N119">
            <v>2480</v>
          </cell>
          <cell r="R119">
            <v>13200</v>
          </cell>
          <cell r="S119">
            <v>15680</v>
          </cell>
        </row>
        <row r="120">
          <cell r="E120">
            <v>6.2743557199999991</v>
          </cell>
          <cell r="I120">
            <v>5.2132120200000003</v>
          </cell>
          <cell r="J120">
            <v>11.487567739999999</v>
          </cell>
          <cell r="N120">
            <v>35.631324020000001</v>
          </cell>
          <cell r="R120">
            <v>3253.1949023218094</v>
          </cell>
          <cell r="S120">
            <v>3288.8262263418096</v>
          </cell>
        </row>
        <row r="122">
          <cell r="E122">
            <v>3917.4578211871631</v>
          </cell>
          <cell r="I122">
            <v>5484.9119612227296</v>
          </cell>
          <cell r="J122">
            <v>9402.3697824098927</v>
          </cell>
          <cell r="N122">
            <v>12328.077825923971</v>
          </cell>
          <cell r="R122">
            <v>11435.906871699393</v>
          </cell>
          <cell r="S122">
            <v>23763.984697623364</v>
          </cell>
        </row>
        <row r="124">
          <cell r="E124">
            <v>2130.0173506103406</v>
          </cell>
          <cell r="I124">
            <v>2637.9290612816585</v>
          </cell>
          <cell r="J124">
            <v>4767.9464118919987</v>
          </cell>
          <cell r="N124">
            <v>1976.7054696893852</v>
          </cell>
          <cell r="R124">
            <v>6644.8296118372409</v>
          </cell>
          <cell r="S124">
            <v>8621.5350815266265</v>
          </cell>
        </row>
        <row r="126">
          <cell r="E126">
            <v>449.59075000000001</v>
          </cell>
          <cell r="I126">
            <v>266.83080452000002</v>
          </cell>
          <cell r="J126">
            <v>716.42155451999997</v>
          </cell>
          <cell r="N126">
            <v>472.85</v>
          </cell>
          <cell r="R126">
            <v>291.80082540000001</v>
          </cell>
          <cell r="S126">
            <v>764.65082540000003</v>
          </cell>
        </row>
        <row r="127">
          <cell r="E127">
            <v>194.79075</v>
          </cell>
          <cell r="I127">
            <v>0</v>
          </cell>
          <cell r="J127">
            <v>194.79075</v>
          </cell>
          <cell r="N127">
            <v>202.65</v>
          </cell>
          <cell r="R127">
            <v>0</v>
          </cell>
          <cell r="S127">
            <v>202.65</v>
          </cell>
        </row>
        <row r="128">
          <cell r="E128">
            <v>254.8</v>
          </cell>
          <cell r="I128">
            <v>0</v>
          </cell>
          <cell r="J128">
            <v>254.8</v>
          </cell>
          <cell r="N128">
            <v>270.2</v>
          </cell>
          <cell r="R128">
            <v>0</v>
          </cell>
          <cell r="S128">
            <v>270.2</v>
          </cell>
        </row>
        <row r="129">
          <cell r="E129">
            <v>0</v>
          </cell>
          <cell r="I129">
            <v>266.83080452000002</v>
          </cell>
          <cell r="J129">
            <v>266.83080452000002</v>
          </cell>
          <cell r="N129">
            <v>0</v>
          </cell>
          <cell r="R129">
            <v>291.80082540000001</v>
          </cell>
          <cell r="S129">
            <v>291.80082540000001</v>
          </cell>
        </row>
        <row r="130">
          <cell r="E130">
            <v>473.76244545302404</v>
          </cell>
          <cell r="I130">
            <v>874.72668203163107</v>
          </cell>
          <cell r="J130">
            <v>1348.489127484655</v>
          </cell>
          <cell r="N130">
            <v>278.69200000000001</v>
          </cell>
          <cell r="R130">
            <v>851.56048323959988</v>
          </cell>
          <cell r="S130">
            <v>1130.2524832395998</v>
          </cell>
        </row>
        <row r="131">
          <cell r="E131">
            <v>473.76244545302404</v>
          </cell>
          <cell r="I131">
            <v>50.380141471879007</v>
          </cell>
          <cell r="J131">
            <v>524.14258692490307</v>
          </cell>
          <cell r="N131">
            <v>278.69200000000001</v>
          </cell>
          <cell r="R131">
            <v>0</v>
          </cell>
          <cell r="S131">
            <v>278.69200000000001</v>
          </cell>
        </row>
        <row r="132">
          <cell r="E132">
            <v>0</v>
          </cell>
          <cell r="I132">
            <v>67.192935569592009</v>
          </cell>
          <cell r="J132">
            <v>67.192935569592009</v>
          </cell>
          <cell r="N132">
            <v>0</v>
          </cell>
          <cell r="R132">
            <v>33.016045412399997</v>
          </cell>
          <cell r="S132">
            <v>33.016045412399997</v>
          </cell>
        </row>
        <row r="133">
          <cell r="E133">
            <v>0</v>
          </cell>
          <cell r="I133">
            <v>757.15360499016003</v>
          </cell>
          <cell r="J133">
            <v>757.15360499016003</v>
          </cell>
          <cell r="N133">
            <v>0</v>
          </cell>
          <cell r="R133">
            <v>818.54443782719989</v>
          </cell>
          <cell r="S133">
            <v>818.54443782719989</v>
          </cell>
        </row>
        <row r="134">
          <cell r="E134">
            <v>311.62274944596419</v>
          </cell>
          <cell r="I134">
            <v>972.9175197720142</v>
          </cell>
          <cell r="J134">
            <v>1284.5402692179784</v>
          </cell>
          <cell r="N134">
            <v>612.23192291965643</v>
          </cell>
          <cell r="R134">
            <v>5041.7570765346891</v>
          </cell>
          <cell r="S134">
            <v>5653.9889994543455</v>
          </cell>
        </row>
        <row r="135">
          <cell r="E135">
            <v>419.98249746440104</v>
          </cell>
          <cell r="I135">
            <v>0.32333425320000003</v>
          </cell>
          <cell r="J135">
            <v>420.30583171760105</v>
          </cell>
          <cell r="N135">
            <v>203.39039432000001</v>
          </cell>
          <cell r="R135">
            <v>7.0148999999999999</v>
          </cell>
          <cell r="S135">
            <v>210.40529432000002</v>
          </cell>
        </row>
        <row r="136">
          <cell r="E136">
            <v>265.63411239025498</v>
          </cell>
          <cell r="I136">
            <v>307.55647675197179</v>
          </cell>
          <cell r="J136">
            <v>573.19058914222683</v>
          </cell>
          <cell r="N136">
            <v>234.31190968511305</v>
          </cell>
          <cell r="R136">
            <v>282.16136777877392</v>
          </cell>
          <cell r="S136">
            <v>516.47327746388692</v>
          </cell>
        </row>
        <row r="137">
          <cell r="E137">
            <v>157.99432490165225</v>
          </cell>
          <cell r="I137">
            <v>153.81370127769</v>
          </cell>
          <cell r="J137">
            <v>311.80802617934228</v>
          </cell>
          <cell r="N137">
            <v>115.76454532099999</v>
          </cell>
          <cell r="R137">
            <v>101.45515513559998</v>
          </cell>
          <cell r="S137">
            <v>217.21970045659998</v>
          </cell>
        </row>
        <row r="138">
          <cell r="E138">
            <v>0</v>
          </cell>
          <cell r="I138">
            <v>0</v>
          </cell>
          <cell r="J138">
            <v>0</v>
          </cell>
          <cell r="N138">
            <v>0</v>
          </cell>
          <cell r="R138">
            <v>0</v>
          </cell>
          <cell r="S138">
            <v>0</v>
          </cell>
        </row>
        <row r="139">
          <cell r="E139">
            <v>30.439067994995</v>
          </cell>
          <cell r="I139">
            <v>37.711250626838996</v>
          </cell>
          <cell r="J139">
            <v>68.150318621834003</v>
          </cell>
          <cell r="N139">
            <v>23.0755793296</v>
          </cell>
          <cell r="R139">
            <v>35.642008669219045</v>
          </cell>
          <cell r="S139">
            <v>58.717587998819042</v>
          </cell>
        </row>
        <row r="140">
          <cell r="E140">
            <v>20.991402960049061</v>
          </cell>
          <cell r="I140">
            <v>24.049292048312672</v>
          </cell>
          <cell r="J140">
            <v>45.040695008361737</v>
          </cell>
          <cell r="N140">
            <v>36.389118114015581</v>
          </cell>
          <cell r="R140">
            <v>33.437795079358544</v>
          </cell>
          <cell r="S140">
            <v>69.826913193374125</v>
          </cell>
        </row>
        <row r="142">
          <cell r="E142">
            <v>1787.4404705768225</v>
          </cell>
          <cell r="I142">
            <v>2846.9828999410711</v>
          </cell>
          <cell r="J142">
            <v>4634.423370517894</v>
          </cell>
          <cell r="N142">
            <v>10351.372356234588</v>
          </cell>
          <cell r="R142">
            <v>4791.0772598621515</v>
          </cell>
          <cell r="S142">
            <v>15142.449616096739</v>
          </cell>
        </row>
        <row r="145">
          <cell r="E145">
            <v>0</v>
          </cell>
          <cell r="I145">
            <v>1142.006954655069</v>
          </cell>
          <cell r="J145">
            <v>1142.006954655069</v>
          </cell>
          <cell r="N145">
            <v>8289.735999999999</v>
          </cell>
          <cell r="R145">
            <v>0</v>
          </cell>
          <cell r="S145">
            <v>8289.735999999999</v>
          </cell>
        </row>
        <row r="146">
          <cell r="E146">
            <v>0</v>
          </cell>
          <cell r="I146">
            <v>238.87610022506902</v>
          </cell>
          <cell r="J146">
            <v>238.87610022506902</v>
          </cell>
          <cell r="N146">
            <v>8289.735999999999</v>
          </cell>
          <cell r="R146">
            <v>0</v>
          </cell>
          <cell r="S146">
            <v>8289.735999999999</v>
          </cell>
        </row>
        <row r="147">
          <cell r="E147">
            <v>0</v>
          </cell>
          <cell r="I147">
            <v>903.13085443</v>
          </cell>
          <cell r="J147">
            <v>903.13085443</v>
          </cell>
          <cell r="N147">
            <v>0</v>
          </cell>
          <cell r="R147">
            <v>0</v>
          </cell>
          <cell r="S147">
            <v>0</v>
          </cell>
        </row>
        <row r="148">
          <cell r="E148">
            <v>0</v>
          </cell>
          <cell r="I148">
            <v>0</v>
          </cell>
          <cell r="J148">
            <v>0</v>
          </cell>
          <cell r="N148">
            <v>0</v>
          </cell>
          <cell r="R148">
            <v>2929.5</v>
          </cell>
          <cell r="S148">
            <v>2929.5</v>
          </cell>
        </row>
        <row r="149">
          <cell r="E149">
            <v>343.368694</v>
          </cell>
          <cell r="I149">
            <v>174.84</v>
          </cell>
          <cell r="J149">
            <v>518.20869400000004</v>
          </cell>
          <cell r="N149">
            <v>315.90251966</v>
          </cell>
          <cell r="R149">
            <v>401.99999999999994</v>
          </cell>
          <cell r="S149">
            <v>717.90251965999994</v>
          </cell>
        </row>
        <row r="150">
          <cell r="E150">
            <v>431.44188530900578</v>
          </cell>
          <cell r="I150">
            <v>752.38597541268405</v>
          </cell>
          <cell r="J150">
            <v>1183.8278607216898</v>
          </cell>
          <cell r="N150">
            <v>528.79186560491814</v>
          </cell>
          <cell r="R150">
            <v>789.38341968664224</v>
          </cell>
          <cell r="S150">
            <v>1318.1752852915604</v>
          </cell>
        </row>
        <row r="151">
          <cell r="E151">
            <v>790.12497285030804</v>
          </cell>
          <cell r="I151">
            <v>534.79583377122117</v>
          </cell>
          <cell r="J151">
            <v>1324.9208066215292</v>
          </cell>
          <cell r="N151">
            <v>854.96078439339988</v>
          </cell>
          <cell r="R151">
            <v>597.04374814217999</v>
          </cell>
          <cell r="S151">
            <v>1452.00453253558</v>
          </cell>
        </row>
        <row r="152">
          <cell r="E152">
            <v>147.82693552590376</v>
          </cell>
          <cell r="I152">
            <v>98.040386668393396</v>
          </cell>
          <cell r="J152">
            <v>245.86732219429717</v>
          </cell>
          <cell r="N152">
            <v>348.65630851946958</v>
          </cell>
          <cell r="R152">
            <v>0</v>
          </cell>
          <cell r="S152">
            <v>348.65630851946958</v>
          </cell>
        </row>
        <row r="153">
          <cell r="E153">
            <v>9.9789181882899989</v>
          </cell>
          <cell r="I153">
            <v>49.917640924624003</v>
          </cell>
          <cell r="J153">
            <v>59.896559112914005</v>
          </cell>
          <cell r="N153">
            <v>13.185687509199997</v>
          </cell>
          <cell r="R153">
            <v>50.744867249253822</v>
          </cell>
          <cell r="S153">
            <v>63.930554758453823</v>
          </cell>
        </row>
        <row r="154">
          <cell r="E154">
            <v>64.699064703315116</v>
          </cell>
          <cell r="I154">
            <v>94.996108509079477</v>
          </cell>
          <cell r="J154">
            <v>159.69517321239459</v>
          </cell>
          <cell r="N154">
            <v>0.13919054759997587</v>
          </cell>
          <cell r="R154">
            <v>22.405224784076108</v>
          </cell>
          <cell r="S154">
            <v>22.544415331676085</v>
          </cell>
        </row>
        <row r="156">
          <cell r="E156">
            <v>7759.5347999999994</v>
          </cell>
          <cell r="I156">
            <v>558.57647546948806</v>
          </cell>
          <cell r="J156">
            <v>8318.1112754694877</v>
          </cell>
          <cell r="N156">
            <v>752.62305003999995</v>
          </cell>
          <cell r="R156">
            <v>564</v>
          </cell>
          <cell r="S156">
            <v>1316.62305004</v>
          </cell>
        </row>
        <row r="158">
          <cell r="A158" t="str">
            <v xml:space="preserve"> II .Compra de Act. Financ.</v>
          </cell>
          <cell r="B158">
            <v>3591.7033193199995</v>
          </cell>
          <cell r="C158">
            <v>3038.8773000000001</v>
          </cell>
          <cell r="D158">
            <v>1763.88</v>
          </cell>
          <cell r="E158">
            <v>8394.4606193199998</v>
          </cell>
          <cell r="F158">
            <v>4820.6109999999999</v>
          </cell>
          <cell r="G158">
            <v>3058.9380000000001</v>
          </cell>
          <cell r="H158">
            <v>6520.4467820149994</v>
          </cell>
          <cell r="I158">
            <v>14399.995782014999</v>
          </cell>
          <cell r="J158">
            <v>22794.456401334999</v>
          </cell>
          <cell r="K158">
            <v>0</v>
          </cell>
          <cell r="L158">
            <v>204.07599999999999</v>
          </cell>
          <cell r="M158">
            <v>0</v>
          </cell>
          <cell r="N158">
            <v>204.07599999999999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204.07599999999999</v>
          </cell>
          <cell r="T158">
            <v>22998.532401335</v>
          </cell>
        </row>
        <row r="159">
          <cell r="A159" t="str">
            <v xml:space="preserve">    Títulos y Valores</v>
          </cell>
          <cell r="B159">
            <v>1441.7553193199999</v>
          </cell>
          <cell r="C159">
            <v>450</v>
          </cell>
          <cell r="D159">
            <v>0</v>
          </cell>
          <cell r="E159">
            <v>1891.7553193199999</v>
          </cell>
          <cell r="F159">
            <v>0</v>
          </cell>
          <cell r="G159">
            <v>0</v>
          </cell>
          <cell r="H159">
            <v>1284.074782015</v>
          </cell>
          <cell r="I159">
            <v>1284.074782015</v>
          </cell>
          <cell r="J159">
            <v>3175.8301013350001</v>
          </cell>
          <cell r="K159">
            <v>0</v>
          </cell>
          <cell r="L159">
            <v>204.07599999999999</v>
          </cell>
          <cell r="M159">
            <v>0</v>
          </cell>
          <cell r="N159">
            <v>204.07599999999999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204.07599999999999</v>
          </cell>
          <cell r="T159">
            <v>3379.9061013350001</v>
          </cell>
          <cell r="U159">
            <v>24966.549644995001</v>
          </cell>
        </row>
        <row r="160">
          <cell r="E160">
            <v>6502.7053000000005</v>
          </cell>
          <cell r="I160">
            <v>13115.920999999998</v>
          </cell>
          <cell r="J160">
            <v>19618.6263</v>
          </cell>
          <cell r="N160">
            <v>0</v>
          </cell>
          <cell r="R160">
            <v>0</v>
          </cell>
          <cell r="S160">
            <v>0</v>
          </cell>
        </row>
        <row r="161">
          <cell r="E161">
            <v>0</v>
          </cell>
          <cell r="I161">
            <v>0</v>
          </cell>
          <cell r="J161">
            <v>0</v>
          </cell>
          <cell r="N161">
            <v>0</v>
          </cell>
          <cell r="R161">
            <v>0</v>
          </cell>
          <cell r="S161">
            <v>0</v>
          </cell>
        </row>
        <row r="162">
          <cell r="E162">
            <v>0</v>
          </cell>
          <cell r="I162">
            <v>0</v>
          </cell>
          <cell r="J162">
            <v>0</v>
          </cell>
          <cell r="N162">
            <v>0</v>
          </cell>
          <cell r="R162">
            <v>0</v>
          </cell>
          <cell r="S162">
            <v>0</v>
          </cell>
        </row>
        <row r="164">
          <cell r="E164">
            <v>2563.4811616800766</v>
          </cell>
          <cell r="I164">
            <v>3036.3036231005572</v>
          </cell>
          <cell r="J164">
            <v>5599.7847847806333</v>
          </cell>
          <cell r="N164">
            <v>2922.5067076121863</v>
          </cell>
          <cell r="R164">
            <v>12448.41831233451</v>
          </cell>
          <cell r="S164">
            <v>15370.925019946697</v>
          </cell>
        </row>
        <row r="165">
          <cell r="E165">
            <v>32.59332960389272</v>
          </cell>
          <cell r="I165">
            <v>35.584381651239006</v>
          </cell>
          <cell r="J165">
            <v>68.177711255131726</v>
          </cell>
          <cell r="N165">
            <v>42.073999999999991</v>
          </cell>
          <cell r="R165">
            <v>41.677183471623529</v>
          </cell>
          <cell r="S165">
            <v>83.75118347162352</v>
          </cell>
        </row>
        <row r="166">
          <cell r="E166">
            <v>32.59332960389272</v>
          </cell>
          <cell r="I166">
            <v>35.584381651239006</v>
          </cell>
          <cell r="J166">
            <v>68.177711255131726</v>
          </cell>
          <cell r="N166">
            <v>42.073999999999991</v>
          </cell>
          <cell r="R166">
            <v>41.677183471623529</v>
          </cell>
          <cell r="S166">
            <v>83.75118347162352</v>
          </cell>
        </row>
        <row r="167">
          <cell r="E167">
            <v>0</v>
          </cell>
          <cell r="I167">
            <v>0</v>
          </cell>
          <cell r="J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E168">
            <v>0</v>
          </cell>
          <cell r="I168">
            <v>0</v>
          </cell>
          <cell r="J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E169">
            <v>95.734023066134</v>
          </cell>
          <cell r="I169">
            <v>210.87047210477903</v>
          </cell>
          <cell r="J169">
            <v>306.60449517091303</v>
          </cell>
          <cell r="N169">
            <v>93.219880200727331</v>
          </cell>
          <cell r="R169">
            <v>204.76844916744946</v>
          </cell>
          <cell r="S169">
            <v>297.98832936817678</v>
          </cell>
        </row>
        <row r="170">
          <cell r="E170">
            <v>91.132105973143993</v>
          </cell>
          <cell r="I170">
            <v>90.233490856688007</v>
          </cell>
          <cell r="J170">
            <v>181.36559682983199</v>
          </cell>
          <cell r="N170">
            <v>88.549280200727324</v>
          </cell>
          <cell r="R170">
            <v>89.758534666089474</v>
          </cell>
          <cell r="S170">
            <v>178.30781486681678</v>
          </cell>
        </row>
        <row r="171">
          <cell r="E171">
            <v>4.6019170929900008</v>
          </cell>
          <cell r="I171">
            <v>110.58129285248501</v>
          </cell>
          <cell r="J171">
            <v>115.18320994547501</v>
          </cell>
          <cell r="N171">
            <v>4.6706000000000003</v>
          </cell>
          <cell r="R171">
            <v>104.28441854495999</v>
          </cell>
          <cell r="S171">
            <v>108.95501854495998</v>
          </cell>
        </row>
        <row r="172">
          <cell r="E172">
            <v>0</v>
          </cell>
          <cell r="I172">
            <v>10.055688395605999</v>
          </cell>
          <cell r="J172">
            <v>10.055688395605999</v>
          </cell>
          <cell r="N172">
            <v>0</v>
          </cell>
          <cell r="R172">
            <v>10.725495956399998</v>
          </cell>
          <cell r="S172">
            <v>10.725495956399998</v>
          </cell>
        </row>
        <row r="173">
          <cell r="E173">
            <v>58.563445428620994</v>
          </cell>
          <cell r="I173">
            <v>58.931624269638995</v>
          </cell>
          <cell r="J173">
            <v>117.49506969825998</v>
          </cell>
          <cell r="N173">
            <v>54.422091460458972</v>
          </cell>
          <cell r="R173">
            <v>51.39675401585999</v>
          </cell>
          <cell r="S173">
            <v>105.81884547631896</v>
          </cell>
        </row>
        <row r="174">
          <cell r="E174">
            <v>49.140087589887003</v>
          </cell>
          <cell r="I174">
            <v>56.974977154656997</v>
          </cell>
          <cell r="J174">
            <v>106.115064744544</v>
          </cell>
          <cell r="N174">
            <v>44.790055263599996</v>
          </cell>
          <cell r="R174">
            <v>49.91707390325999</v>
          </cell>
          <cell r="S174">
            <v>94.707129166859986</v>
          </cell>
        </row>
        <row r="175">
          <cell r="E175">
            <v>1.2497724428399999</v>
          </cell>
          <cell r="I175">
            <v>1.9566471149820002</v>
          </cell>
          <cell r="J175">
            <v>3.2064195578220001</v>
          </cell>
          <cell r="N175">
            <v>1.1555840645589797</v>
          </cell>
          <cell r="R175">
            <v>1.4796801125999999</v>
          </cell>
          <cell r="S175">
            <v>2.6352641771589793</v>
          </cell>
        </row>
        <row r="176">
          <cell r="E176">
            <v>8.1735853958939995</v>
          </cell>
          <cell r="I176">
            <v>0</v>
          </cell>
          <cell r="J176">
            <v>8.1735853958939995</v>
          </cell>
          <cell r="N176">
            <v>8.4764521323000004</v>
          </cell>
          <cell r="R176">
            <v>0</v>
          </cell>
          <cell r="S176">
            <v>8.4764521323000004</v>
          </cell>
        </row>
        <row r="177">
          <cell r="E177">
            <v>18.961777992216</v>
          </cell>
          <cell r="I177">
            <v>2.0234450749000001</v>
          </cell>
          <cell r="J177">
            <v>20.985223067115999</v>
          </cell>
          <cell r="N177">
            <v>18.808665425000001</v>
          </cell>
          <cell r="R177">
            <v>0</v>
          </cell>
          <cell r="S177">
            <v>18.808665425000001</v>
          </cell>
        </row>
        <row r="178">
          <cell r="E178">
            <v>447</v>
          </cell>
          <cell r="I178">
            <v>59</v>
          </cell>
          <cell r="J178">
            <v>506</v>
          </cell>
          <cell r="N178">
            <v>64</v>
          </cell>
          <cell r="R178">
            <v>252</v>
          </cell>
          <cell r="S178">
            <v>316</v>
          </cell>
        </row>
        <row r="179">
          <cell r="E179">
            <v>138.41400000000002</v>
          </cell>
          <cell r="I179">
            <v>198.25150000000002</v>
          </cell>
          <cell r="J179">
            <v>336.66550000000007</v>
          </cell>
          <cell r="N179">
            <v>95.182070526000004</v>
          </cell>
          <cell r="R179">
            <v>181.31592567957478</v>
          </cell>
          <cell r="S179">
            <v>276.49799620557479</v>
          </cell>
        </row>
        <row r="180">
          <cell r="E180">
            <v>1301.6399999999999</v>
          </cell>
          <cell r="I180">
            <v>2318.65</v>
          </cell>
          <cell r="J180">
            <v>3620.29</v>
          </cell>
          <cell r="N180">
            <v>2253</v>
          </cell>
          <cell r="R180">
            <v>2018.52</v>
          </cell>
          <cell r="S180">
            <v>4271.5200000000004</v>
          </cell>
        </row>
        <row r="181">
          <cell r="E181">
            <v>0</v>
          </cell>
          <cell r="I181">
            <v>0</v>
          </cell>
          <cell r="J181">
            <v>0</v>
          </cell>
          <cell r="N181">
            <v>0</v>
          </cell>
          <cell r="R181">
            <v>0</v>
          </cell>
          <cell r="S181">
            <v>0</v>
          </cell>
        </row>
        <row r="182">
          <cell r="E182">
            <v>470.5745855892128</v>
          </cell>
          <cell r="I182">
            <v>152.9922</v>
          </cell>
          <cell r="J182">
            <v>623.56678558921283</v>
          </cell>
          <cell r="N182">
            <v>301.79999999999995</v>
          </cell>
          <cell r="R182">
            <v>9698.7400000000016</v>
          </cell>
          <cell r="S182">
            <v>10000.540000000001</v>
          </cell>
        </row>
        <row r="184">
          <cell r="E184">
            <v>-17151.90214099277</v>
          </cell>
          <cell r="I184">
            <v>8625.0108517090994</v>
          </cell>
          <cell r="J184">
            <v>-8526.891289283667</v>
          </cell>
          <cell r="N184">
            <v>-13297.431597237413</v>
          </cell>
          <cell r="R184">
            <v>-25435.381917300314</v>
          </cell>
          <cell r="S184">
            <v>-38732.813514537724</v>
          </cell>
        </row>
        <row r="186">
          <cell r="E186">
            <v>-6015.7447552821832</v>
          </cell>
          <cell r="I186">
            <v>2609.2660964269162</v>
          </cell>
          <cell r="J186">
            <v>2609.2660964269162</v>
          </cell>
          <cell r="N186">
            <v>-10688.165500810494</v>
          </cell>
          <cell r="R186">
            <v>-36123.547418110807</v>
          </cell>
          <cell r="S186">
            <v>-36123.5474181108</v>
          </cell>
        </row>
        <row r="194">
          <cell r="E194">
            <v>6015.7447552821832</v>
          </cell>
          <cell r="I194">
            <v>-2609.2660964269162</v>
          </cell>
          <cell r="J194">
            <v>-2609.2660964269162</v>
          </cell>
          <cell r="N194">
            <v>10688.165500810494</v>
          </cell>
          <cell r="R194">
            <v>36123.547418110807</v>
          </cell>
          <cell r="S194">
            <v>36123.5474181108</v>
          </cell>
        </row>
        <row r="197">
          <cell r="E197">
            <v>8420.7014238708471</v>
          </cell>
          <cell r="I197">
            <v>6063.9863512436477</v>
          </cell>
          <cell r="J197">
            <v>6063.9869077537151</v>
          </cell>
          <cell r="N197">
            <v>7949.444036734285</v>
          </cell>
          <cell r="R197">
            <v>22562.674562454318</v>
          </cell>
          <cell r="S197">
            <v>22562.674562454311</v>
          </cell>
        </row>
        <row r="198">
          <cell r="E198">
            <v>-2.4730001314310357E-5</v>
          </cell>
          <cell r="I198">
            <v>-2075.5352732679985</v>
          </cell>
          <cell r="J198">
            <v>-2075.5352732679985</v>
          </cell>
        </row>
        <row r="199">
          <cell r="E199">
            <v>8420.7019293899993</v>
          </cell>
          <cell r="I199">
            <v>8252.2635178700002</v>
          </cell>
          <cell r="J199">
            <v>8252.2635178700002</v>
          </cell>
        </row>
        <row r="202">
          <cell r="E202">
            <v>-2404.956668588663</v>
          </cell>
          <cell r="I202">
            <v>-8673.2524476705639</v>
          </cell>
          <cell r="J202">
            <v>-8673.2530041806313</v>
          </cell>
          <cell r="N202">
            <v>2738.721464076209</v>
          </cell>
          <cell r="R202">
            <v>13560.872855656491</v>
          </cell>
          <cell r="S202">
            <v>13560.872855656491</v>
          </cell>
        </row>
        <row r="206">
          <cell r="E206">
            <v>3100.7151836100011</v>
          </cell>
          <cell r="I206">
            <v>3753.0839271300001</v>
          </cell>
          <cell r="J206">
            <v>3753.0839271300001</v>
          </cell>
        </row>
        <row r="209">
          <cell r="I209">
            <v>-2609.2660964269162</v>
          </cell>
          <cell r="J209">
            <v>-2609.2660964269162</v>
          </cell>
        </row>
        <row r="210">
          <cell r="I210">
            <v>0</v>
          </cell>
          <cell r="J210">
            <v>0</v>
          </cell>
        </row>
        <row r="214">
          <cell r="R214">
            <v>-4.0199999999999996</v>
          </cell>
          <cell r="S214">
            <v>-4.0200000000000005</v>
          </cell>
        </row>
        <row r="226">
          <cell r="R226">
            <v>36123.547418110807</v>
          </cell>
        </row>
        <row r="248">
          <cell r="N248" t="e">
            <v>#DIV/0!</v>
          </cell>
          <cell r="R248">
            <v>2918.8430990931165</v>
          </cell>
          <cell r="S248">
            <v>6037.4009257125581</v>
          </cell>
        </row>
        <row r="250">
          <cell r="N250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8"/>
      <sheetName val="1 TRIM. 08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INSTRUMENTO"/>
      <sheetName val="CARTERA FONDO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os más negociados"/>
      <sheetName val="Calificaciones"/>
      <sheetName val="Riesgo país"/>
      <sheetName val="DURACION"/>
      <sheetName val="Calificación"/>
      <sheetName val="Curva"/>
      <sheetName val="Curva (2)"/>
      <sheetName val="Convexidad"/>
      <sheetName val="Convexidad (2)"/>
      <sheetName val="VALOR PRESENTE"/>
      <sheetName val="Cartera de Bonos"/>
      <sheetName val="Bonos gatil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english"/>
      <sheetName val="Macro"/>
      <sheetName val="Parque Automo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s Gdos"/>
      <sheetName val="SIGADE"/>
      <sheetName val="Residencia"/>
      <sheetName val="Deuda Externa"/>
      <sheetName val="Ajustes"/>
      <sheetName val="CoefStocks"/>
      <sheetName val="Coefsinpases"/>
      <sheetName val="Residencia II"/>
      <sheetName val="Enero"/>
      <sheetName val="Febrero"/>
      <sheetName val="cuadro 14 Bis"/>
      <sheetName val="Posi NR"/>
      <sheetName val="Posi Total"/>
    </sheetNames>
    <sheetDataSet>
      <sheetData sheetId="0" refreshError="1"/>
      <sheetData sheetId="1" refreshError="1">
        <row r="2">
          <cell r="A2" t="str">
            <v>COD DNCI</v>
          </cell>
          <cell r="B2" t="str">
            <v>Especie</v>
          </cell>
          <cell r="C2">
            <v>33603</v>
          </cell>
          <cell r="D2">
            <v>33694</v>
          </cell>
          <cell r="E2">
            <v>33785</v>
          </cell>
          <cell r="F2">
            <v>33877</v>
          </cell>
          <cell r="G2">
            <v>33969</v>
          </cell>
          <cell r="H2">
            <v>34059</v>
          </cell>
          <cell r="I2">
            <v>34150</v>
          </cell>
          <cell r="J2">
            <v>34242</v>
          </cell>
          <cell r="K2">
            <v>34334</v>
          </cell>
          <cell r="L2">
            <v>34424</v>
          </cell>
          <cell r="M2">
            <v>34515</v>
          </cell>
          <cell r="N2">
            <v>34607</v>
          </cell>
          <cell r="O2">
            <v>34699</v>
          </cell>
          <cell r="P2">
            <v>34789</v>
          </cell>
          <cell r="Q2">
            <v>34880</v>
          </cell>
          <cell r="R2">
            <v>34972</v>
          </cell>
          <cell r="S2">
            <v>35064</v>
          </cell>
          <cell r="T2">
            <v>35155</v>
          </cell>
          <cell r="U2">
            <v>35246</v>
          </cell>
          <cell r="V2">
            <v>35338</v>
          </cell>
          <cell r="W2">
            <v>35430</v>
          </cell>
          <cell r="X2">
            <v>35520</v>
          </cell>
          <cell r="Y2">
            <v>35611</v>
          </cell>
          <cell r="Z2">
            <v>35703</v>
          </cell>
          <cell r="AA2">
            <v>35795</v>
          </cell>
          <cell r="AB2">
            <v>35885</v>
          </cell>
          <cell r="AC2">
            <v>35976</v>
          </cell>
          <cell r="AD2">
            <v>36068</v>
          </cell>
          <cell r="AE2">
            <v>36160</v>
          </cell>
          <cell r="AF2">
            <v>36250</v>
          </cell>
          <cell r="AG2">
            <v>36341</v>
          </cell>
          <cell r="AH2">
            <v>36433</v>
          </cell>
          <cell r="AI2">
            <v>36525</v>
          </cell>
          <cell r="AJ2">
            <v>36616</v>
          </cell>
          <cell r="AK2">
            <v>36707</v>
          </cell>
          <cell r="AL2">
            <v>36799</v>
          </cell>
          <cell r="AM2">
            <v>36891</v>
          </cell>
          <cell r="AN2">
            <v>36981</v>
          </cell>
          <cell r="AO2">
            <v>37072</v>
          </cell>
          <cell r="AP2">
            <v>37164</v>
          </cell>
          <cell r="AQ2">
            <v>37195</v>
          </cell>
          <cell r="AR2">
            <v>37256</v>
          </cell>
          <cell r="AS2">
            <v>37346</v>
          </cell>
          <cell r="AT2">
            <v>37437</v>
          </cell>
          <cell r="AU2">
            <v>37529</v>
          </cell>
        </row>
        <row r="3">
          <cell r="A3" t="str">
            <v>Nro de Columna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BIC</v>
          </cell>
          <cell r="B4" t="str">
            <v>Bic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1351.6</v>
          </cell>
          <cell r="H4">
            <v>1323</v>
          </cell>
          <cell r="I4">
            <v>1292.7</v>
          </cell>
          <cell r="J4">
            <v>1262</v>
          </cell>
          <cell r="K4">
            <v>1231</v>
          </cell>
          <cell r="L4">
            <v>1190</v>
          </cell>
          <cell r="M4">
            <v>1162</v>
          </cell>
          <cell r="N4">
            <v>1131.2</v>
          </cell>
          <cell r="O4">
            <v>1097.3</v>
          </cell>
          <cell r="P4">
            <v>1022.7</v>
          </cell>
          <cell r="Q4">
            <v>982.8</v>
          </cell>
          <cell r="R4">
            <v>963</v>
          </cell>
          <cell r="S4">
            <v>55.7</v>
          </cell>
          <cell r="T4">
            <v>55.728000000000002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</row>
        <row r="5">
          <cell r="A5" t="str">
            <v>BOT5</v>
          </cell>
          <cell r="B5" t="str">
            <v xml:space="preserve">Boteso 5 años </v>
          </cell>
          <cell r="C5">
            <v>0</v>
          </cell>
          <cell r="D5">
            <v>0</v>
          </cell>
          <cell r="E5">
            <v>0</v>
          </cell>
          <cell r="F5">
            <v>12</v>
          </cell>
          <cell r="G5">
            <v>30</v>
          </cell>
          <cell r="H5">
            <v>55</v>
          </cell>
          <cell r="I5">
            <v>66</v>
          </cell>
          <cell r="J5">
            <v>95</v>
          </cell>
          <cell r="K5">
            <v>70.08</v>
          </cell>
          <cell r="L5">
            <v>140.4</v>
          </cell>
          <cell r="M5">
            <v>125.1</v>
          </cell>
          <cell r="N5">
            <v>151.4</v>
          </cell>
          <cell r="O5">
            <v>130.19999999999999</v>
          </cell>
          <cell r="P5">
            <v>109.1</v>
          </cell>
          <cell r="Q5">
            <v>87.9</v>
          </cell>
          <cell r="R5">
            <v>66.724000000000004</v>
          </cell>
          <cell r="S5">
            <v>45.6</v>
          </cell>
          <cell r="T5">
            <v>24.379000000000001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A6" t="str">
            <v>BOT10</v>
          </cell>
          <cell r="B6" t="str">
            <v xml:space="preserve">Boteso 10 años </v>
          </cell>
          <cell r="C6">
            <v>0</v>
          </cell>
          <cell r="D6">
            <v>0</v>
          </cell>
          <cell r="E6">
            <v>0</v>
          </cell>
          <cell r="F6">
            <v>66</v>
          </cell>
          <cell r="G6">
            <v>73</v>
          </cell>
          <cell r="H6">
            <v>141</v>
          </cell>
          <cell r="I6">
            <v>243</v>
          </cell>
          <cell r="J6">
            <v>245</v>
          </cell>
          <cell r="K6">
            <v>321.95</v>
          </cell>
          <cell r="L6">
            <v>382.3</v>
          </cell>
          <cell r="M6">
            <v>557</v>
          </cell>
          <cell r="N6">
            <v>797</v>
          </cell>
          <cell r="O6">
            <v>840</v>
          </cell>
          <cell r="P6">
            <v>841</v>
          </cell>
          <cell r="Q6">
            <v>848.3</v>
          </cell>
          <cell r="R6">
            <v>824.77300000000002</v>
          </cell>
          <cell r="S6">
            <v>820.3</v>
          </cell>
          <cell r="T6">
            <v>790.97</v>
          </cell>
          <cell r="U6">
            <v>764.923</v>
          </cell>
          <cell r="V6">
            <v>724.02139</v>
          </cell>
          <cell r="W6">
            <v>704.2</v>
          </cell>
          <cell r="X6">
            <v>672.96</v>
          </cell>
          <cell r="Y6">
            <v>635.07000000000005</v>
          </cell>
          <cell r="Z6">
            <v>593.11</v>
          </cell>
          <cell r="AA6">
            <v>559.04</v>
          </cell>
          <cell r="AB6">
            <v>527.14800000000002</v>
          </cell>
          <cell r="AC6">
            <v>471.99</v>
          </cell>
          <cell r="AD6">
            <v>415.14600000000002</v>
          </cell>
          <cell r="AE6">
            <v>361.29300000000001</v>
          </cell>
          <cell r="AF6">
            <v>314.53199999999998</v>
          </cell>
          <cell r="AG6">
            <v>219.98099999999999</v>
          </cell>
          <cell r="AH6">
            <v>169.4</v>
          </cell>
          <cell r="AI6">
            <v>118.494</v>
          </cell>
          <cell r="AJ6">
            <v>67.113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B7" t="str">
            <v>Botes</v>
          </cell>
          <cell r="C7">
            <v>2251</v>
          </cell>
          <cell r="D7">
            <v>2251</v>
          </cell>
          <cell r="E7">
            <v>2116</v>
          </cell>
          <cell r="F7">
            <v>1981</v>
          </cell>
          <cell r="G7">
            <v>2004</v>
          </cell>
          <cell r="H7">
            <v>2074</v>
          </cell>
          <cell r="I7">
            <v>2131</v>
          </cell>
          <cell r="J7">
            <v>2110</v>
          </cell>
          <cell r="K7">
            <v>1959.46</v>
          </cell>
          <cell r="L7">
            <v>1927</v>
          </cell>
          <cell r="M7">
            <v>1831.9</v>
          </cell>
          <cell r="N7">
            <v>1711</v>
          </cell>
          <cell r="O7">
            <v>1619.4</v>
          </cell>
          <cell r="P7">
            <v>1694.1</v>
          </cell>
          <cell r="Q7">
            <v>1528.9999999999998</v>
          </cell>
          <cell r="R7">
            <v>1368.6109999999999</v>
          </cell>
          <cell r="S7">
            <v>1130.8</v>
          </cell>
          <cell r="T7">
            <v>890.30900000000008</v>
          </cell>
          <cell r="U7">
            <v>681.71199999999999</v>
          </cell>
          <cell r="V7">
            <v>580.08200000000011</v>
          </cell>
          <cell r="W7">
            <v>478.5</v>
          </cell>
          <cell r="X7">
            <v>376.81</v>
          </cell>
          <cell r="Y7">
            <v>275.18</v>
          </cell>
          <cell r="Z7">
            <v>197.55</v>
          </cell>
          <cell r="AA7">
            <v>167.92500000000001</v>
          </cell>
          <cell r="AB7">
            <v>138.291</v>
          </cell>
          <cell r="AC7">
            <v>108.65</v>
          </cell>
          <cell r="AD7">
            <v>79.02</v>
          </cell>
          <cell r="AE7">
            <v>49.39</v>
          </cell>
          <cell r="AF7">
            <v>19.756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</row>
        <row r="8">
          <cell r="A8" t="str">
            <v>BOTE</v>
          </cell>
          <cell r="B8" t="str">
            <v xml:space="preserve">    Botes Serie I </v>
          </cell>
          <cell r="C8">
            <v>2251</v>
          </cell>
          <cell r="D8">
            <v>2251</v>
          </cell>
          <cell r="E8">
            <v>2116</v>
          </cell>
          <cell r="F8">
            <v>1981</v>
          </cell>
          <cell r="G8">
            <v>1846</v>
          </cell>
          <cell r="H8">
            <v>1711</v>
          </cell>
          <cell r="I8">
            <v>1576</v>
          </cell>
          <cell r="J8">
            <v>1441</v>
          </cell>
          <cell r="K8">
            <v>1300.3599999999999</v>
          </cell>
          <cell r="L8">
            <v>1166</v>
          </cell>
          <cell r="M8">
            <v>1031.9000000000001</v>
          </cell>
          <cell r="N8">
            <v>897.8</v>
          </cell>
          <cell r="O8">
            <v>765</v>
          </cell>
          <cell r="P8">
            <v>637.20000000000005</v>
          </cell>
          <cell r="Q8">
            <v>565.79999999999995</v>
          </cell>
          <cell r="R8">
            <v>419.53800000000001</v>
          </cell>
          <cell r="S8">
            <v>265.89999999999998</v>
          </cell>
          <cell r="T8">
            <v>106.96899999999999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158</v>
          </cell>
          <cell r="H9">
            <v>363</v>
          </cell>
          <cell r="I9">
            <v>555</v>
          </cell>
          <cell r="J9">
            <v>669</v>
          </cell>
          <cell r="K9">
            <v>659.1</v>
          </cell>
          <cell r="L9">
            <v>761</v>
          </cell>
          <cell r="M9">
            <v>800</v>
          </cell>
          <cell r="N9">
            <v>813.2</v>
          </cell>
          <cell r="O9">
            <v>768</v>
          </cell>
          <cell r="P9">
            <v>696</v>
          </cell>
          <cell r="Q9">
            <v>623.9</v>
          </cell>
          <cell r="R9">
            <v>551.97299999999996</v>
          </cell>
          <cell r="S9">
            <v>480</v>
          </cell>
          <cell r="T9">
            <v>407.98</v>
          </cell>
          <cell r="U9">
            <v>335.983</v>
          </cell>
          <cell r="V9">
            <v>263.98700000000002</v>
          </cell>
          <cell r="W9">
            <v>192</v>
          </cell>
          <cell r="X9">
            <v>119.99</v>
          </cell>
          <cell r="Y9">
            <v>47.99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86.4</v>
          </cell>
          <cell r="P10">
            <v>360.9</v>
          </cell>
          <cell r="Q10">
            <v>339.3</v>
          </cell>
          <cell r="R10">
            <v>397.1</v>
          </cell>
          <cell r="S10">
            <v>384.9</v>
          </cell>
          <cell r="T10">
            <v>375.36</v>
          </cell>
          <cell r="U10">
            <v>345.72899999999998</v>
          </cell>
          <cell r="V10">
            <v>316.09500000000003</v>
          </cell>
          <cell r="W10">
            <v>286.5</v>
          </cell>
          <cell r="X10">
            <v>256.82</v>
          </cell>
          <cell r="Y10">
            <v>227.19</v>
          </cell>
          <cell r="Z10">
            <v>197.55</v>
          </cell>
          <cell r="AA10">
            <v>167.92500000000001</v>
          </cell>
          <cell r="AB10">
            <v>138.291</v>
          </cell>
          <cell r="AC10">
            <v>108.65</v>
          </cell>
          <cell r="AD10">
            <v>79.02</v>
          </cell>
          <cell r="AE10">
            <v>49.39</v>
          </cell>
          <cell r="AF10">
            <v>19.756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B11" t="str">
            <v>Bonex</v>
          </cell>
          <cell r="C11">
            <v>5467</v>
          </cell>
          <cell r="D11">
            <v>5468</v>
          </cell>
          <cell r="E11">
            <v>5483</v>
          </cell>
          <cell r="F11">
            <v>5358</v>
          </cell>
          <cell r="G11">
            <v>5692</v>
          </cell>
          <cell r="H11">
            <v>5692</v>
          </cell>
          <cell r="I11">
            <v>6407</v>
          </cell>
          <cell r="J11">
            <v>6808</v>
          </cell>
          <cell r="K11">
            <v>5982.3899999999994</v>
          </cell>
          <cell r="L11">
            <v>5982.4</v>
          </cell>
          <cell r="M11">
            <v>5987.4</v>
          </cell>
          <cell r="N11">
            <v>5863</v>
          </cell>
          <cell r="O11">
            <v>5198.2999999999993</v>
          </cell>
          <cell r="P11">
            <v>5226.3</v>
          </cell>
          <cell r="Q11">
            <v>5259.7</v>
          </cell>
          <cell r="R11">
            <v>5253.9709999999995</v>
          </cell>
          <cell r="S11">
            <v>5307.3</v>
          </cell>
          <cell r="T11">
            <v>5154.58</v>
          </cell>
          <cell r="U11">
            <v>5238.0970000000007</v>
          </cell>
          <cell r="V11">
            <v>5063.058</v>
          </cell>
          <cell r="W11">
            <v>4379.6000000000004</v>
          </cell>
          <cell r="X11">
            <v>3868.1000000000004</v>
          </cell>
          <cell r="Y11">
            <v>3663.3</v>
          </cell>
          <cell r="Z11">
            <v>3323.48</v>
          </cell>
          <cell r="AA11">
            <v>2575.2920000000004</v>
          </cell>
          <cell r="AB11">
            <v>2575.2920000000004</v>
          </cell>
          <cell r="AC11">
            <v>2574.6909999999998</v>
          </cell>
          <cell r="AD11">
            <v>2358.59</v>
          </cell>
          <cell r="AE11">
            <v>1610.4770000000001</v>
          </cell>
          <cell r="AF11">
            <v>1610.4770000000001</v>
          </cell>
          <cell r="AG11">
            <v>1610.4770000000001</v>
          </cell>
          <cell r="AH11">
            <v>1418</v>
          </cell>
          <cell r="AI11">
            <v>646.26099999999997</v>
          </cell>
          <cell r="AJ11">
            <v>646.26099999999997</v>
          </cell>
          <cell r="AK11">
            <v>646.26099999999997</v>
          </cell>
          <cell r="AL11">
            <v>430.84100000000001</v>
          </cell>
          <cell r="AM11">
            <v>430.84100000000001</v>
          </cell>
          <cell r="AN11">
            <v>430.84070000000003</v>
          </cell>
          <cell r="AO11">
            <v>335.68400000000003</v>
          </cell>
          <cell r="AP11">
            <v>167.84200000000001</v>
          </cell>
          <cell r="AQ11">
            <v>167.84200000000001</v>
          </cell>
          <cell r="AR11">
            <v>152.331249125</v>
          </cell>
          <cell r="AS11">
            <v>77.956475477971736</v>
          </cell>
          <cell r="AT11">
            <v>74.082438147565171</v>
          </cell>
          <cell r="AU11">
            <v>0</v>
          </cell>
        </row>
        <row r="12">
          <cell r="A12" t="str">
            <v>BX84</v>
          </cell>
          <cell r="B12" t="str">
            <v xml:space="preserve">    Bonex 84</v>
          </cell>
          <cell r="C12">
            <v>374</v>
          </cell>
          <cell r="D12">
            <v>374</v>
          </cell>
          <cell r="E12">
            <v>374</v>
          </cell>
          <cell r="F12">
            <v>374</v>
          </cell>
          <cell r="G12">
            <v>249</v>
          </cell>
          <cell r="H12">
            <v>249</v>
          </cell>
          <cell r="I12">
            <v>249</v>
          </cell>
          <cell r="J12">
            <v>249</v>
          </cell>
          <cell r="K12">
            <v>124.51</v>
          </cell>
          <cell r="L12">
            <v>124.5</v>
          </cell>
          <cell r="M12">
            <v>124.5</v>
          </cell>
          <cell r="N12">
            <v>124.5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BX87</v>
          </cell>
          <cell r="B13" t="str">
            <v xml:space="preserve">    Bonex 87</v>
          </cell>
          <cell r="C13">
            <v>745</v>
          </cell>
          <cell r="D13">
            <v>746</v>
          </cell>
          <cell r="E13">
            <v>747</v>
          </cell>
          <cell r="F13">
            <v>622</v>
          </cell>
          <cell r="G13">
            <v>622</v>
          </cell>
          <cell r="H13">
            <v>622</v>
          </cell>
          <cell r="I13">
            <v>622</v>
          </cell>
          <cell r="J13">
            <v>498</v>
          </cell>
          <cell r="K13">
            <v>497.88</v>
          </cell>
          <cell r="L13">
            <v>497.6</v>
          </cell>
          <cell r="M13">
            <v>497.6</v>
          </cell>
          <cell r="N13">
            <v>373.2</v>
          </cell>
          <cell r="O13">
            <v>373.2</v>
          </cell>
          <cell r="P13">
            <v>373.2</v>
          </cell>
          <cell r="Q13">
            <v>373.2</v>
          </cell>
          <cell r="R13">
            <v>294.5</v>
          </cell>
          <cell r="S13">
            <v>270.60000000000002</v>
          </cell>
          <cell r="T13">
            <v>248.8</v>
          </cell>
          <cell r="U13">
            <v>269.8</v>
          </cell>
          <cell r="V13">
            <v>161.34100000000001</v>
          </cell>
          <cell r="W13">
            <v>147.19999999999999</v>
          </cell>
          <cell r="X13">
            <v>124.4</v>
          </cell>
          <cell r="Y13">
            <v>124.4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A14" t="str">
            <v>BX89</v>
          </cell>
          <cell r="B14" t="str">
            <v xml:space="preserve">    Bonex 89</v>
          </cell>
          <cell r="C14">
            <v>4348</v>
          </cell>
          <cell r="D14">
            <v>4348</v>
          </cell>
          <cell r="E14">
            <v>4362</v>
          </cell>
          <cell r="F14">
            <v>4362</v>
          </cell>
          <cell r="G14">
            <v>3821</v>
          </cell>
          <cell r="H14">
            <v>3821</v>
          </cell>
          <cell r="I14">
            <v>3823</v>
          </cell>
          <cell r="J14">
            <v>3824</v>
          </cell>
          <cell r="K14">
            <v>3280</v>
          </cell>
          <cell r="L14">
            <v>3280.3</v>
          </cell>
          <cell r="M14">
            <v>3280.4</v>
          </cell>
          <cell r="N14">
            <v>3280.4</v>
          </cell>
          <cell r="O14">
            <v>2732.2</v>
          </cell>
          <cell r="P14">
            <v>2731.8</v>
          </cell>
          <cell r="Q14">
            <v>2765.2</v>
          </cell>
          <cell r="R14">
            <v>2765.2420000000002</v>
          </cell>
          <cell r="S14">
            <v>3056</v>
          </cell>
          <cell r="T14">
            <v>2932.06</v>
          </cell>
          <cell r="U14">
            <v>2994.5970000000002</v>
          </cell>
          <cell r="V14">
            <v>3005.1410000000001</v>
          </cell>
          <cell r="W14">
            <v>2335.8000000000002</v>
          </cell>
          <cell r="X14">
            <v>2246.38</v>
          </cell>
          <cell r="Y14">
            <v>2246.38</v>
          </cell>
          <cell r="Z14">
            <v>2246.38</v>
          </cell>
          <cell r="AA14">
            <v>1498.191</v>
          </cell>
          <cell r="AB14">
            <v>1498.191</v>
          </cell>
          <cell r="AC14">
            <v>1497.5909999999999</v>
          </cell>
          <cell r="AD14">
            <v>1497.59</v>
          </cell>
          <cell r="AE14">
            <v>748.79600000000005</v>
          </cell>
          <cell r="AF14">
            <v>748.79600000000005</v>
          </cell>
          <cell r="AG14">
            <v>748.79600000000005</v>
          </cell>
          <cell r="AH14">
            <v>763.1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BX92</v>
          </cell>
          <cell r="B15" t="str">
            <v xml:space="preserve">    Bonex 92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1000</v>
          </cell>
          <cell r="H15">
            <v>1000</v>
          </cell>
          <cell r="I15">
            <v>1713</v>
          </cell>
          <cell r="J15">
            <v>2237</v>
          </cell>
          <cell r="K15">
            <v>2080</v>
          </cell>
          <cell r="L15">
            <v>2080</v>
          </cell>
          <cell r="M15">
            <v>2084.9</v>
          </cell>
          <cell r="N15">
            <v>2084.9</v>
          </cell>
          <cell r="O15">
            <v>2092.9</v>
          </cell>
          <cell r="P15">
            <v>2121.3000000000002</v>
          </cell>
          <cell r="Q15">
            <v>2121.3000000000002</v>
          </cell>
          <cell r="R15">
            <v>2194.2289999999998</v>
          </cell>
          <cell r="S15">
            <v>1980.7</v>
          </cell>
          <cell r="T15">
            <v>1973.72</v>
          </cell>
          <cell r="U15">
            <v>1973.7</v>
          </cell>
          <cell r="V15">
            <v>1896.576</v>
          </cell>
          <cell r="W15">
            <v>1896.6</v>
          </cell>
          <cell r="X15">
            <v>1497.32</v>
          </cell>
          <cell r="Y15">
            <v>1292.52</v>
          </cell>
          <cell r="Z15">
            <v>1077.0999999999999</v>
          </cell>
          <cell r="AA15">
            <v>1077.1010000000001</v>
          </cell>
          <cell r="AB15">
            <v>1077.1010000000001</v>
          </cell>
          <cell r="AC15">
            <v>1077.0999999999999</v>
          </cell>
          <cell r="AD15">
            <v>861</v>
          </cell>
          <cell r="AE15">
            <v>861.68100000000004</v>
          </cell>
          <cell r="AF15">
            <v>861.68100000000004</v>
          </cell>
          <cell r="AG15">
            <v>861.68100000000004</v>
          </cell>
          <cell r="AH15">
            <v>654.9</v>
          </cell>
          <cell r="AI15">
            <v>646.26099999999997</v>
          </cell>
          <cell r="AJ15">
            <v>646.26099999999997</v>
          </cell>
          <cell r="AK15">
            <v>646.26099999999997</v>
          </cell>
          <cell r="AL15">
            <v>430.84100000000001</v>
          </cell>
          <cell r="AM15">
            <v>430.84100000000001</v>
          </cell>
          <cell r="AN15">
            <v>430.84070000000003</v>
          </cell>
          <cell r="AO15">
            <v>335.68400000000003</v>
          </cell>
          <cell r="AP15">
            <v>167.84200000000001</v>
          </cell>
          <cell r="AQ15">
            <v>167.84200000000001</v>
          </cell>
          <cell r="AR15">
            <v>152.331249125</v>
          </cell>
          <cell r="AS15">
            <v>77.956475477971736</v>
          </cell>
          <cell r="AT15">
            <v>74.082438147565171</v>
          </cell>
          <cell r="AU15">
            <v>0</v>
          </cell>
        </row>
        <row r="16">
          <cell r="B16" t="str">
            <v>Bonos de Consolidación en Pesos</v>
          </cell>
          <cell r="C16">
            <v>0</v>
          </cell>
          <cell r="D16">
            <v>0</v>
          </cell>
          <cell r="E16">
            <v>533</v>
          </cell>
          <cell r="F16">
            <v>814</v>
          </cell>
          <cell r="G16">
            <v>2020</v>
          </cell>
          <cell r="H16">
            <v>1280</v>
          </cell>
          <cell r="I16">
            <v>2878</v>
          </cell>
          <cell r="J16">
            <v>3338</v>
          </cell>
          <cell r="K16">
            <v>4146</v>
          </cell>
          <cell r="L16">
            <v>5108.1000000000004</v>
          </cell>
          <cell r="M16">
            <v>5886.7999999999993</v>
          </cell>
          <cell r="N16">
            <v>6779.9</v>
          </cell>
          <cell r="O16">
            <v>7093.9</v>
          </cell>
          <cell r="P16">
            <v>7176.9</v>
          </cell>
          <cell r="Q16">
            <v>5860.6</v>
          </cell>
          <cell r="R16">
            <v>5713.4610000000002</v>
          </cell>
          <cell r="S16">
            <v>5815.5</v>
          </cell>
          <cell r="T16">
            <v>6120.7219999999998</v>
          </cell>
          <cell r="U16">
            <v>6320.8050000000003</v>
          </cell>
          <cell r="V16">
            <v>6566.0280000000002</v>
          </cell>
          <cell r="W16">
            <v>7057.7</v>
          </cell>
          <cell r="X16">
            <v>7194.73</v>
          </cell>
          <cell r="Y16">
            <v>7145.76</v>
          </cell>
          <cell r="Z16">
            <v>7096.27</v>
          </cell>
          <cell r="AA16">
            <v>6973.6779999999999</v>
          </cell>
          <cell r="AB16">
            <v>6852.7149999999992</v>
          </cell>
          <cell r="AC16">
            <v>6828.19</v>
          </cell>
          <cell r="AD16">
            <v>6914.491</v>
          </cell>
          <cell r="AE16">
            <v>6787.8450000000012</v>
          </cell>
          <cell r="AF16">
            <v>6642.97</v>
          </cell>
          <cell r="AG16">
            <v>5666.2779999999993</v>
          </cell>
          <cell r="AH16">
            <v>5578.5</v>
          </cell>
          <cell r="AI16">
            <v>5394.8509999999997</v>
          </cell>
          <cell r="AJ16">
            <v>3777.2870000000003</v>
          </cell>
          <cell r="AK16">
            <v>3653.6980000000003</v>
          </cell>
          <cell r="AL16">
            <v>3507.0499999999997</v>
          </cell>
          <cell r="AM16">
            <v>3445.7920000000004</v>
          </cell>
          <cell r="AN16">
            <v>2567.7140250000002</v>
          </cell>
          <cell r="AO16">
            <v>1161.5080480000001</v>
          </cell>
          <cell r="AP16">
            <v>1145.3173260000001</v>
          </cell>
          <cell r="AQ16">
            <v>1114.7405220000003</v>
          </cell>
          <cell r="AR16">
            <v>810.36755000000005</v>
          </cell>
          <cell r="AS16">
            <v>262.19281206896551</v>
          </cell>
          <cell r="AT16">
            <v>150.28527368421055</v>
          </cell>
          <cell r="AU16">
            <v>148.47317786666667</v>
          </cell>
        </row>
        <row r="17">
          <cell r="A17" t="str">
            <v>PRE1</v>
          </cell>
          <cell r="B17" t="str">
            <v xml:space="preserve">    Bocon Previsional I Pesos</v>
          </cell>
          <cell r="C17">
            <v>0</v>
          </cell>
          <cell r="D17">
            <v>0</v>
          </cell>
          <cell r="E17">
            <v>533</v>
          </cell>
          <cell r="F17">
            <v>814</v>
          </cell>
          <cell r="G17">
            <v>1145</v>
          </cell>
          <cell r="H17">
            <v>1054</v>
          </cell>
          <cell r="I17">
            <v>1204</v>
          </cell>
          <cell r="J17">
            <v>1227</v>
          </cell>
          <cell r="K17">
            <v>1426</v>
          </cell>
          <cell r="L17">
            <v>1428</v>
          </cell>
          <cell r="M17">
            <v>1464.3</v>
          </cell>
          <cell r="N17">
            <v>1629.6</v>
          </cell>
          <cell r="O17">
            <v>1683.8</v>
          </cell>
          <cell r="P17">
            <v>1711</v>
          </cell>
          <cell r="Q17">
            <v>1739.3</v>
          </cell>
          <cell r="R17">
            <v>1764.627</v>
          </cell>
          <cell r="S17">
            <v>1556.9</v>
          </cell>
          <cell r="T17">
            <v>1585.5</v>
          </cell>
          <cell r="U17">
            <v>1604.8209999999999</v>
          </cell>
          <cell r="V17">
            <v>1628.4449999999999</v>
          </cell>
          <cell r="W17">
            <v>1657.6</v>
          </cell>
          <cell r="X17">
            <v>1664.59</v>
          </cell>
          <cell r="Y17">
            <v>1599.33</v>
          </cell>
          <cell r="Z17">
            <v>1505</v>
          </cell>
          <cell r="AA17">
            <v>1292.4459999999999</v>
          </cell>
          <cell r="AB17">
            <v>1204.828</v>
          </cell>
          <cell r="AC17">
            <v>1117.0329999999999</v>
          </cell>
          <cell r="AD17">
            <v>1026.461</v>
          </cell>
          <cell r="AE17">
            <v>932.49800000000005</v>
          </cell>
          <cell r="AF17">
            <v>837.76199999999994</v>
          </cell>
          <cell r="AG17">
            <v>536.846</v>
          </cell>
          <cell r="AH17">
            <v>476.2</v>
          </cell>
          <cell r="AI17">
            <v>411.34</v>
          </cell>
          <cell r="AJ17">
            <v>269.39</v>
          </cell>
          <cell r="AK17">
            <v>209.62200000000001</v>
          </cell>
          <cell r="AL17">
            <v>149.899</v>
          </cell>
          <cell r="AM17">
            <v>90.215000000000003</v>
          </cell>
          <cell r="AN17">
            <v>19.180468000000001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1016</v>
          </cell>
          <cell r="J18">
            <v>1051</v>
          </cell>
          <cell r="K18">
            <v>989</v>
          </cell>
          <cell r="L18">
            <v>1188</v>
          </cell>
          <cell r="M18">
            <v>1537.6</v>
          </cell>
          <cell r="N18">
            <v>1832.8</v>
          </cell>
          <cell r="O18">
            <v>1948</v>
          </cell>
          <cell r="P18">
            <v>1982.6</v>
          </cell>
          <cell r="Q18">
            <v>1798.8</v>
          </cell>
          <cell r="R18">
            <v>1812.9449999999999</v>
          </cell>
          <cell r="S18">
            <v>1625.6</v>
          </cell>
          <cell r="T18">
            <v>1650.1</v>
          </cell>
          <cell r="U18">
            <v>1673.914</v>
          </cell>
          <cell r="V18">
            <v>1696.106</v>
          </cell>
          <cell r="W18">
            <v>1719</v>
          </cell>
          <cell r="X18">
            <v>1693.66</v>
          </cell>
          <cell r="Y18">
            <v>1707.92</v>
          </cell>
          <cell r="Z18">
            <v>1726.2</v>
          </cell>
          <cell r="AA18">
            <v>1591.2529999999999</v>
          </cell>
          <cell r="AB18">
            <v>1606.502</v>
          </cell>
          <cell r="AC18">
            <v>1621.127</v>
          </cell>
          <cell r="AD18">
            <v>1630.998</v>
          </cell>
          <cell r="AE18">
            <v>1529.41</v>
          </cell>
          <cell r="AF18">
            <v>1434.33</v>
          </cell>
          <cell r="AG18">
            <v>1119.9059999999999</v>
          </cell>
          <cell r="AH18">
            <v>1039</v>
          </cell>
          <cell r="AI18">
            <v>955.69399999999996</v>
          </cell>
          <cell r="AJ18">
            <v>625.95100000000002</v>
          </cell>
          <cell r="AK18">
            <v>565.92999999999995</v>
          </cell>
          <cell r="AL18">
            <v>504.51299999999998</v>
          </cell>
          <cell r="AM18">
            <v>446.1</v>
          </cell>
          <cell r="AN18">
            <v>188.954847</v>
          </cell>
          <cell r="AO18">
            <v>106.67100000000001</v>
          </cell>
          <cell r="AP18">
            <v>86.813917000000004</v>
          </cell>
          <cell r="AQ18">
            <v>79.70724700000001</v>
          </cell>
          <cell r="AR18">
            <v>59.715000000000003</v>
          </cell>
          <cell r="AS18">
            <v>13.744999999999999</v>
          </cell>
          <cell r="AT18">
            <v>5.5155889473684203</v>
          </cell>
          <cell r="AU18">
            <v>0</v>
          </cell>
        </row>
        <row r="19">
          <cell r="A19" t="str">
            <v>PRE5</v>
          </cell>
          <cell r="B19" t="str">
            <v xml:space="preserve">    Bocon Previsional III Pesos</v>
          </cell>
          <cell r="AP19">
            <v>0</v>
          </cell>
          <cell r="AR19">
            <v>0.93154999999999999</v>
          </cell>
          <cell r="AS19">
            <v>0.32100000000000001</v>
          </cell>
          <cell r="AT19">
            <v>0.249</v>
          </cell>
          <cell r="AU19">
            <v>1.706</v>
          </cell>
        </row>
        <row r="20">
          <cell r="A20" t="str">
            <v>PRO1</v>
          </cell>
          <cell r="B20" t="str">
            <v xml:space="preserve">    Bocon Proveedores I Pesos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875</v>
          </cell>
          <cell r="H20">
            <v>226</v>
          </cell>
          <cell r="I20">
            <v>658</v>
          </cell>
          <cell r="J20">
            <v>1060</v>
          </cell>
          <cell r="K20">
            <v>1731</v>
          </cell>
          <cell r="L20">
            <v>2492.1</v>
          </cell>
          <cell r="M20">
            <v>2884.9</v>
          </cell>
          <cell r="N20">
            <v>3317.5</v>
          </cell>
          <cell r="O20">
            <v>3462.1</v>
          </cell>
          <cell r="P20">
            <v>3483.3</v>
          </cell>
          <cell r="Q20">
            <v>2322.5</v>
          </cell>
          <cell r="R20">
            <v>2135.8890000000001</v>
          </cell>
          <cell r="S20">
            <v>2633</v>
          </cell>
          <cell r="T20">
            <v>2885.1219999999998</v>
          </cell>
          <cell r="U20">
            <v>3042.07</v>
          </cell>
          <cell r="V20">
            <v>3241.4769999999999</v>
          </cell>
          <cell r="W20">
            <v>3681.1</v>
          </cell>
          <cell r="X20">
            <v>3836.48</v>
          </cell>
          <cell r="Y20">
            <v>3838.51</v>
          </cell>
          <cell r="Z20">
            <v>3865.07</v>
          </cell>
          <cell r="AA20">
            <v>4089.9789999999998</v>
          </cell>
          <cell r="AB20">
            <v>4039.5610000000001</v>
          </cell>
          <cell r="AC20">
            <v>4086.8110000000001</v>
          </cell>
          <cell r="AD20">
            <v>4253.5569999999998</v>
          </cell>
          <cell r="AE20">
            <v>4322.2030000000004</v>
          </cell>
          <cell r="AF20">
            <v>4367.1170000000002</v>
          </cell>
          <cell r="AG20">
            <v>3956.82</v>
          </cell>
          <cell r="AH20">
            <v>4010.6</v>
          </cell>
          <cell r="AI20">
            <v>3975.058</v>
          </cell>
          <cell r="AJ20">
            <v>2829.1570000000002</v>
          </cell>
          <cell r="AK20">
            <v>2756.5210000000002</v>
          </cell>
          <cell r="AL20">
            <v>2656.1909999999998</v>
          </cell>
          <cell r="AM20">
            <v>2554.6950000000002</v>
          </cell>
          <cell r="AN20">
            <v>1912.750927</v>
          </cell>
          <cell r="AO20">
            <v>702.53851499999996</v>
          </cell>
          <cell r="AP20">
            <v>671.68369800000005</v>
          </cell>
          <cell r="AQ20">
            <v>661.41396800000007</v>
          </cell>
          <cell r="AR20">
            <v>303.48599999999999</v>
          </cell>
          <cell r="AS20">
            <v>99.331396896551695</v>
          </cell>
          <cell r="AT20">
            <v>46.3801115789474</v>
          </cell>
          <cell r="AU20">
            <v>50.005633333333336</v>
          </cell>
        </row>
        <row r="21">
          <cell r="A21" t="str">
            <v>PRO3</v>
          </cell>
          <cell r="B21" t="str">
            <v xml:space="preserve">    Bocon Proveedores II Pesos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1.8240000000000001</v>
          </cell>
          <cell r="AC21">
            <v>3.2189999999999999</v>
          </cell>
          <cell r="AD21">
            <v>3.4750000000000001</v>
          </cell>
          <cell r="AE21">
            <v>3.734</v>
          </cell>
          <cell r="AF21">
            <v>3.7610000000000001</v>
          </cell>
          <cell r="AG21">
            <v>3.7879999999999998</v>
          </cell>
          <cell r="AH21">
            <v>3.8</v>
          </cell>
          <cell r="AI21">
            <v>3.8410000000000002</v>
          </cell>
          <cell r="AJ21">
            <v>3.871</v>
          </cell>
          <cell r="AK21">
            <v>4.359</v>
          </cell>
          <cell r="AL21">
            <v>4.3899999999999997</v>
          </cell>
          <cell r="AM21">
            <v>4.6500000000000004</v>
          </cell>
          <cell r="AN21">
            <v>5.236872</v>
          </cell>
          <cell r="AO21">
            <v>5.3780000000000001</v>
          </cell>
          <cell r="AP21">
            <v>5.459219</v>
          </cell>
          <cell r="AQ21">
            <v>5.4033480000000003</v>
          </cell>
          <cell r="AR21">
            <v>5.4509999999999996</v>
          </cell>
          <cell r="AS21">
            <v>1.8269803448275863</v>
          </cell>
          <cell r="AT21">
            <v>1.1704273684210527</v>
          </cell>
          <cell r="AU21">
            <v>1.1599280000000001</v>
          </cell>
        </row>
        <row r="22">
          <cell r="A22" t="str">
            <v>PRO5</v>
          </cell>
          <cell r="B22" t="str">
            <v xml:space="preserve">    Bocon Proveedores III Pesos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F22">
            <v>0</v>
          </cell>
          <cell r="AG22">
            <v>48.917999999999999</v>
          </cell>
          <cell r="AH22">
            <v>48.9</v>
          </cell>
          <cell r="AI22">
            <v>48.917999999999999</v>
          </cell>
          <cell r="AJ22">
            <v>48.917999999999999</v>
          </cell>
          <cell r="AK22">
            <v>117.26600000000001</v>
          </cell>
          <cell r="AL22">
            <v>192.05699999999999</v>
          </cell>
          <cell r="AM22">
            <v>350.13200000000001</v>
          </cell>
          <cell r="AN22">
            <v>441.59091100000001</v>
          </cell>
          <cell r="AO22">
            <v>315.441147</v>
          </cell>
          <cell r="AP22">
            <v>302.48448300000001</v>
          </cell>
          <cell r="AQ22">
            <v>289.33994999999999</v>
          </cell>
          <cell r="AR22">
            <v>307.71899999999999</v>
          </cell>
          <cell r="AS22">
            <v>101.08147448275862</v>
          </cell>
          <cell r="AT22">
            <v>69.320203684210526</v>
          </cell>
          <cell r="AU22">
            <v>68.190084799999994</v>
          </cell>
        </row>
        <row r="23">
          <cell r="A23" t="str">
            <v>PRO7</v>
          </cell>
          <cell r="B23" t="str">
            <v xml:space="preserve">    Bocon Proveedores IV Pesos</v>
          </cell>
          <cell r="AO23">
            <v>1.8779999999999999</v>
          </cell>
          <cell r="AP23">
            <v>2.769021</v>
          </cell>
          <cell r="AQ23">
            <v>2.769021</v>
          </cell>
          <cell r="AR23">
            <v>3.1909999999999998</v>
          </cell>
          <cell r="AS23">
            <v>1.1028051724137931</v>
          </cell>
          <cell r="AT23">
            <v>0.78264789473684215</v>
          </cell>
          <cell r="AU23">
            <v>0.85836800000000002</v>
          </cell>
        </row>
        <row r="24">
          <cell r="A24" t="str">
            <v>PRO9</v>
          </cell>
          <cell r="B24" t="str">
            <v xml:space="preserve">    Bocon Proveedores V Pesos</v>
          </cell>
          <cell r="AO24">
            <v>29.601385999999998</v>
          </cell>
          <cell r="AP24">
            <v>76.106988000000001</v>
          </cell>
          <cell r="AQ24">
            <v>76.106988000000001</v>
          </cell>
          <cell r="AR24">
            <v>129.874</v>
          </cell>
          <cell r="AS24">
            <v>44.784155172413797</v>
          </cell>
          <cell r="AT24">
            <v>26.867294210526317</v>
          </cell>
          <cell r="AU24">
            <v>26.553163733333335</v>
          </cell>
        </row>
        <row r="25">
          <cell r="A25" t="str">
            <v>PR8</v>
          </cell>
          <cell r="B25" t="str">
            <v xml:space="preserve">    Bocon Previsional IV 2%+CER</v>
          </cell>
        </row>
        <row r="26">
          <cell r="A26" t="str">
            <v>PR12</v>
          </cell>
          <cell r="B26" t="str">
            <v xml:space="preserve">    Bocon Proveedores VI 2%+CER</v>
          </cell>
        </row>
        <row r="27">
          <cell r="B27" t="str">
            <v>Bonos de Consolidación en Dólares</v>
          </cell>
          <cell r="C27">
            <v>0</v>
          </cell>
          <cell r="D27">
            <v>0</v>
          </cell>
          <cell r="E27">
            <v>1537</v>
          </cell>
          <cell r="F27">
            <v>2078</v>
          </cell>
          <cell r="G27">
            <v>2649</v>
          </cell>
          <cell r="H27">
            <v>2515</v>
          </cell>
          <cell r="I27">
            <v>4818</v>
          </cell>
          <cell r="J27">
            <v>5171</v>
          </cell>
          <cell r="K27">
            <v>5813.65</v>
          </cell>
          <cell r="L27">
            <v>7288.7</v>
          </cell>
          <cell r="M27">
            <v>7744.9000000000005</v>
          </cell>
          <cell r="N27">
            <v>8599.7999999999993</v>
          </cell>
          <cell r="O27">
            <v>9113.5</v>
          </cell>
          <cell r="P27">
            <v>9385.2999999999993</v>
          </cell>
          <cell r="Q27">
            <v>9546.9</v>
          </cell>
          <cell r="R27">
            <v>9794.6979999999985</v>
          </cell>
          <cell r="S27">
            <v>9750.1999999999989</v>
          </cell>
          <cell r="T27">
            <v>10006.561</v>
          </cell>
          <cell r="U27">
            <v>10209.576999999999</v>
          </cell>
          <cell r="V27">
            <v>10449.310000000001</v>
          </cell>
          <cell r="W27">
            <v>10811.599999999999</v>
          </cell>
          <cell r="X27">
            <v>11015.77</v>
          </cell>
          <cell r="Y27">
            <v>10869.46</v>
          </cell>
          <cell r="Z27">
            <v>10634.16</v>
          </cell>
          <cell r="AA27">
            <v>10502.313</v>
          </cell>
          <cell r="AB27">
            <v>10306.196000000002</v>
          </cell>
          <cell r="AC27">
            <v>9938.8520000000008</v>
          </cell>
          <cell r="AD27">
            <v>9797.1629999999986</v>
          </cell>
          <cell r="AE27">
            <v>9276.7100000000009</v>
          </cell>
          <cell r="AF27">
            <v>8902.1536749999996</v>
          </cell>
          <cell r="AG27">
            <v>6128.951</v>
          </cell>
          <cell r="AH27">
            <v>6034.5</v>
          </cell>
          <cell r="AI27">
            <v>5909.1859999999997</v>
          </cell>
          <cell r="AJ27">
            <v>4949.5829999999987</v>
          </cell>
          <cell r="AK27">
            <v>4801.4720000000007</v>
          </cell>
          <cell r="AL27">
            <v>4501.2649999999994</v>
          </cell>
          <cell r="AM27">
            <v>4535.05</v>
          </cell>
          <cell r="AN27">
            <v>4013.355967</v>
          </cell>
          <cell r="AO27">
            <v>3250.3860970000005</v>
          </cell>
          <cell r="AP27">
            <v>3591.8163390000004</v>
          </cell>
          <cell r="AQ27">
            <v>3461.1367780000005</v>
          </cell>
          <cell r="AR27">
            <v>2400.1667769999999</v>
          </cell>
          <cell r="AS27">
            <v>1100.919279590878</v>
          </cell>
          <cell r="AT27">
            <v>837.92720585712755</v>
          </cell>
          <cell r="AU27">
            <v>819.31010311360535</v>
          </cell>
        </row>
        <row r="28">
          <cell r="A28" t="str">
            <v>PRE2</v>
          </cell>
          <cell r="B28" t="str">
            <v xml:space="preserve">    Bocon Previsional I Dólares</v>
          </cell>
          <cell r="C28">
            <v>0</v>
          </cell>
          <cell r="D28">
            <v>0</v>
          </cell>
          <cell r="E28">
            <v>1248</v>
          </cell>
          <cell r="F28">
            <v>1774</v>
          </cell>
          <cell r="G28">
            <v>2342</v>
          </cell>
          <cell r="H28">
            <v>2289</v>
          </cell>
          <cell r="I28">
            <v>2659</v>
          </cell>
          <cell r="J28">
            <v>2817</v>
          </cell>
          <cell r="K28">
            <v>2794</v>
          </cell>
          <cell r="L28">
            <v>3607</v>
          </cell>
          <cell r="M28">
            <v>3788.6</v>
          </cell>
          <cell r="N28">
            <v>3981.6</v>
          </cell>
          <cell r="O28">
            <v>4148.3999999999996</v>
          </cell>
          <cell r="P28">
            <v>4236.3999999999996</v>
          </cell>
          <cell r="Q28">
            <v>4319.8999999999996</v>
          </cell>
          <cell r="R28">
            <v>4399.41</v>
          </cell>
          <cell r="S28">
            <v>4295.7</v>
          </cell>
          <cell r="T28">
            <v>4366.4880000000003</v>
          </cell>
          <cell r="U28">
            <v>4437.3270000000002</v>
          </cell>
          <cell r="V28">
            <v>4517.9290000000001</v>
          </cell>
          <cell r="W28">
            <v>4609.6000000000004</v>
          </cell>
          <cell r="X28">
            <v>4687.3100000000004</v>
          </cell>
          <cell r="Y28">
            <v>4501.76</v>
          </cell>
          <cell r="Z28">
            <v>4229.3100000000004</v>
          </cell>
          <cell r="AA28">
            <v>3953.77</v>
          </cell>
          <cell r="AB28">
            <v>3690.6559999999999</v>
          </cell>
          <cell r="AC28">
            <v>3434.4189999999999</v>
          </cell>
          <cell r="AD28">
            <v>3162.3980000000001</v>
          </cell>
          <cell r="AE28">
            <v>2870.2260000000001</v>
          </cell>
          <cell r="AF28">
            <v>2583.6489999999999</v>
          </cell>
          <cell r="AG28">
            <v>1579.0309999999999</v>
          </cell>
          <cell r="AH28">
            <v>1392.8</v>
          </cell>
          <cell r="AI28">
            <v>1246.673</v>
          </cell>
          <cell r="AJ28">
            <v>946.62099999999998</v>
          </cell>
          <cell r="AK28">
            <v>737.11699999999996</v>
          </cell>
          <cell r="AL28">
            <v>533.17999999999995</v>
          </cell>
          <cell r="AM28">
            <v>376.721</v>
          </cell>
          <cell r="AN28">
            <v>112.11027900000001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A29" t="str">
            <v>PRE4</v>
          </cell>
          <cell r="B29" t="str">
            <v xml:space="preserve">    Bocon Previsional II Dólares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1913</v>
          </cell>
          <cell r="J29">
            <v>2095</v>
          </cell>
          <cell r="K29">
            <v>2021</v>
          </cell>
          <cell r="L29">
            <v>2603</v>
          </cell>
          <cell r="M29">
            <v>2684</v>
          </cell>
          <cell r="N29">
            <v>3125.8</v>
          </cell>
          <cell r="O29">
            <v>3225.6</v>
          </cell>
          <cell r="P29">
            <v>3296</v>
          </cell>
          <cell r="Q29">
            <v>3383.2</v>
          </cell>
          <cell r="R29">
            <v>3452.7</v>
          </cell>
          <cell r="S29">
            <v>3503.1</v>
          </cell>
          <cell r="T29">
            <v>3567.9209999999998</v>
          </cell>
          <cell r="U29">
            <v>3631.4380000000001</v>
          </cell>
          <cell r="V29">
            <v>3704.1239999999998</v>
          </cell>
          <cell r="W29">
            <v>3784</v>
          </cell>
          <cell r="X29">
            <v>3846.25</v>
          </cell>
          <cell r="Y29">
            <v>3909.65</v>
          </cell>
          <cell r="Z29">
            <v>3988.91</v>
          </cell>
          <cell r="AA29">
            <v>4057.2260000000001</v>
          </cell>
          <cell r="AB29">
            <v>4128.8890000000001</v>
          </cell>
          <cell r="AC29">
            <v>3972.9830000000002</v>
          </cell>
          <cell r="AD29">
            <v>4046.3389999999999</v>
          </cell>
          <cell r="AE29">
            <v>3806.5419999999999</v>
          </cell>
          <cell r="AF29">
            <v>3559.759</v>
          </cell>
          <cell r="AG29">
            <v>2745.4229999999998</v>
          </cell>
          <cell r="AH29">
            <v>2557</v>
          </cell>
          <cell r="AI29">
            <v>2419.5039999999999</v>
          </cell>
          <cell r="AJ29">
            <v>1881.097</v>
          </cell>
          <cell r="AK29">
            <v>1699.742</v>
          </cell>
          <cell r="AL29">
            <v>1515.498</v>
          </cell>
          <cell r="AM29">
            <v>1418.4870000000001</v>
          </cell>
          <cell r="AN29">
            <v>1189.702006</v>
          </cell>
          <cell r="AO29">
            <v>971.35599999999999</v>
          </cell>
          <cell r="AP29">
            <v>782.24299099999996</v>
          </cell>
          <cell r="AQ29">
            <v>717.39022</v>
          </cell>
          <cell r="AR29">
            <v>482.86200000000002</v>
          </cell>
          <cell r="AS29">
            <v>164.31988109436554</v>
          </cell>
          <cell r="AT29">
            <v>79.414000000000001</v>
          </cell>
          <cell r="AU29">
            <v>0</v>
          </cell>
        </row>
        <row r="30">
          <cell r="A30" t="str">
            <v>PRE6</v>
          </cell>
          <cell r="B30" t="str">
            <v xml:space="preserve">    Bocon Previsional III Dólares</v>
          </cell>
          <cell r="AR30">
            <v>104.42700000000001</v>
          </cell>
          <cell r="AS30">
            <v>52.982999999999997</v>
          </cell>
          <cell r="AT30">
            <v>35.514000000000003</v>
          </cell>
          <cell r="AU30">
            <v>38.762</v>
          </cell>
        </row>
        <row r="31">
          <cell r="A31" t="str">
            <v>PRO2</v>
          </cell>
          <cell r="B31" t="str">
            <v xml:space="preserve">    Bocon Proveedores I Dólares</v>
          </cell>
          <cell r="C31">
            <v>0</v>
          </cell>
          <cell r="D31">
            <v>0</v>
          </cell>
          <cell r="E31">
            <v>289</v>
          </cell>
          <cell r="F31">
            <v>304</v>
          </cell>
          <cell r="G31">
            <v>307</v>
          </cell>
          <cell r="H31">
            <v>226</v>
          </cell>
          <cell r="I31">
            <v>246</v>
          </cell>
          <cell r="J31">
            <v>259</v>
          </cell>
          <cell r="K31">
            <v>601.65</v>
          </cell>
          <cell r="L31">
            <v>681.7</v>
          </cell>
          <cell r="M31">
            <v>952.3</v>
          </cell>
          <cell r="N31">
            <v>1168.4000000000001</v>
          </cell>
          <cell r="O31">
            <v>1510.5</v>
          </cell>
          <cell r="P31">
            <v>1620</v>
          </cell>
          <cell r="Q31">
            <v>1731.2</v>
          </cell>
          <cell r="R31">
            <v>1828.288</v>
          </cell>
          <cell r="S31">
            <v>1897.1</v>
          </cell>
          <cell r="T31">
            <v>2017.1</v>
          </cell>
          <cell r="U31">
            <v>2085.0120000000002</v>
          </cell>
          <cell r="V31">
            <v>2170.683</v>
          </cell>
          <cell r="W31">
            <v>2360.6999999999998</v>
          </cell>
          <cell r="X31">
            <v>2424.08</v>
          </cell>
          <cell r="Y31">
            <v>2399.09</v>
          </cell>
          <cell r="Z31">
            <v>2356.14</v>
          </cell>
          <cell r="AA31">
            <v>2365.9699999999998</v>
          </cell>
          <cell r="AB31">
            <v>2317.056</v>
          </cell>
          <cell r="AC31">
            <v>2275</v>
          </cell>
          <cell r="AD31">
            <v>2249.2959999999998</v>
          </cell>
          <cell r="AE31">
            <v>2210.913</v>
          </cell>
          <cell r="AF31">
            <v>2175.8270000000002</v>
          </cell>
          <cell r="AG31">
            <v>1190.2460000000001</v>
          </cell>
          <cell r="AH31">
            <v>1194.7</v>
          </cell>
          <cell r="AI31">
            <v>1177.8779999999999</v>
          </cell>
          <cell r="AJ31">
            <v>1039.557</v>
          </cell>
          <cell r="AK31">
            <v>1012.672</v>
          </cell>
          <cell r="AL31">
            <v>976.70399999999995</v>
          </cell>
          <cell r="AM31">
            <v>928.20299999999997</v>
          </cell>
          <cell r="AN31">
            <v>786.54686300000003</v>
          </cell>
          <cell r="AO31">
            <v>562.63099999999997</v>
          </cell>
          <cell r="AP31">
            <v>538.22240899999997</v>
          </cell>
          <cell r="AQ31">
            <v>530.07726100000002</v>
          </cell>
          <cell r="AR31">
            <v>352.274</v>
          </cell>
          <cell r="AS31">
            <v>171.76982652065487</v>
          </cell>
          <cell r="AT31">
            <v>145.072</v>
          </cell>
          <cell r="AU31">
            <v>152.91149741060181</v>
          </cell>
        </row>
        <row r="32">
          <cell r="A32" t="str">
            <v>PRO4</v>
          </cell>
          <cell r="B32" t="str">
            <v xml:space="preserve">    Bocon Proveedores II Dólares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64.680000000000007</v>
          </cell>
          <cell r="AB32">
            <v>108.05500000000001</v>
          </cell>
          <cell r="AC32">
            <v>194.04</v>
          </cell>
          <cell r="AD32">
            <v>275.83</v>
          </cell>
          <cell r="AE32">
            <v>325.15199999999999</v>
          </cell>
          <cell r="AF32">
            <v>406.65199999999999</v>
          </cell>
          <cell r="AG32">
            <v>439.59300000000002</v>
          </cell>
          <cell r="AH32">
            <v>640.70000000000005</v>
          </cell>
          <cell r="AI32">
            <v>740.58600000000001</v>
          </cell>
          <cell r="AJ32">
            <v>752.93600000000004</v>
          </cell>
          <cell r="AK32">
            <v>936.97500000000002</v>
          </cell>
          <cell r="AL32">
            <v>982.61500000000001</v>
          </cell>
          <cell r="AM32">
            <v>1117.8630000000001</v>
          </cell>
          <cell r="AN32">
            <v>1186.5746670000001</v>
          </cell>
          <cell r="AO32">
            <v>1113.646651</v>
          </cell>
          <cell r="AP32">
            <v>1120.5890220000001</v>
          </cell>
          <cell r="AQ32">
            <v>1110.0946610000001</v>
          </cell>
          <cell r="AR32">
            <v>711.09299999999996</v>
          </cell>
          <cell r="AS32">
            <v>348.12899779536662</v>
          </cell>
          <cell r="AT32">
            <v>297.48700000000002</v>
          </cell>
          <cell r="AU32">
            <v>321.28274969614483</v>
          </cell>
        </row>
        <row r="33">
          <cell r="A33" t="str">
            <v>PRO6</v>
          </cell>
          <cell r="B33" t="str">
            <v xml:space="preserve">    Bocon Proveedores III Dólares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F33">
            <v>113.999</v>
          </cell>
          <cell r="AG33">
            <v>114</v>
          </cell>
          <cell r="AH33">
            <v>190.3</v>
          </cell>
          <cell r="AI33">
            <v>267.10599999999999</v>
          </cell>
          <cell r="AJ33">
            <v>273.54300000000001</v>
          </cell>
          <cell r="AK33">
            <v>360.74700000000001</v>
          </cell>
          <cell r="AL33">
            <v>440.65899999999999</v>
          </cell>
          <cell r="AM33">
            <v>642.77599999999995</v>
          </cell>
          <cell r="AN33">
            <v>689.03217099999995</v>
          </cell>
          <cell r="AO33">
            <v>568.88685900000007</v>
          </cell>
          <cell r="AP33">
            <v>1079.7209479999999</v>
          </cell>
          <cell r="AQ33">
            <v>1032.7658769999998</v>
          </cell>
          <cell r="AR33">
            <v>667.45699999999999</v>
          </cell>
          <cell r="AS33">
            <v>322.12691640464055</v>
          </cell>
          <cell r="AT33">
            <v>246.673</v>
          </cell>
          <cell r="AU33">
            <v>270.00326843165385</v>
          </cell>
        </row>
        <row r="34">
          <cell r="A34" t="str">
            <v>PRO8</v>
          </cell>
          <cell r="B34" t="str">
            <v xml:space="preserve">    Bocon Proveedores IV Dólares</v>
          </cell>
          <cell r="AO34">
            <v>2.424417</v>
          </cell>
          <cell r="AP34">
            <v>8.1515679999999993</v>
          </cell>
          <cell r="AQ34">
            <v>8.1515679999999993</v>
          </cell>
          <cell r="AR34">
            <v>20.350999999999999</v>
          </cell>
          <cell r="AS34">
            <v>10.31570457913188</v>
          </cell>
          <cell r="AT34">
            <v>7.0609999999999999</v>
          </cell>
          <cell r="AU34">
            <v>7.8337862052140554</v>
          </cell>
        </row>
        <row r="35">
          <cell r="A35" t="str">
            <v>PRO10</v>
          </cell>
          <cell r="B35" t="str">
            <v xml:space="preserve">    Bocon Proveedores V Dólares</v>
          </cell>
          <cell r="AO35">
            <v>10.762008</v>
          </cell>
          <cell r="AP35">
            <v>42.906917999999997</v>
          </cell>
          <cell r="AQ35">
            <v>42.906917999999997</v>
          </cell>
          <cell r="AR35">
            <v>61.386000000000003</v>
          </cell>
          <cell r="AS35">
            <v>31.120459358849253</v>
          </cell>
          <cell r="AT35">
            <v>26.571000000000002</v>
          </cell>
          <cell r="AU35">
            <v>28.372169245945457</v>
          </cell>
        </row>
        <row r="36">
          <cell r="A36" t="str">
            <v>BIHD</v>
          </cell>
          <cell r="B36" t="str">
            <v xml:space="preserve">    Bonos Regalías Hidrocarburíferas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397</v>
          </cell>
          <cell r="L36">
            <v>397</v>
          </cell>
          <cell r="M36">
            <v>320</v>
          </cell>
          <cell r="N36">
            <v>324</v>
          </cell>
          <cell r="O36">
            <v>229</v>
          </cell>
          <cell r="P36">
            <v>232.9</v>
          </cell>
          <cell r="Q36">
            <v>112.6</v>
          </cell>
          <cell r="R36">
            <v>114.3</v>
          </cell>
          <cell r="S36">
            <v>54.3</v>
          </cell>
          <cell r="T36">
            <v>55.052</v>
          </cell>
          <cell r="U36">
            <v>55.8</v>
          </cell>
          <cell r="V36">
            <v>56.573999999999998</v>
          </cell>
          <cell r="W36">
            <v>57.3</v>
          </cell>
          <cell r="X36">
            <v>58.13</v>
          </cell>
          <cell r="Y36">
            <v>58.96</v>
          </cell>
          <cell r="Z36">
            <v>59.8</v>
          </cell>
          <cell r="AA36">
            <v>60.667000000000002</v>
          </cell>
          <cell r="AB36">
            <v>61.54</v>
          </cell>
          <cell r="AC36">
            <v>62.41</v>
          </cell>
          <cell r="AD36">
            <v>63.3</v>
          </cell>
          <cell r="AE36">
            <v>63.877000000000002</v>
          </cell>
          <cell r="AF36">
            <v>62.267674999999997</v>
          </cell>
          <cell r="AG36">
            <v>60.658000000000001</v>
          </cell>
          <cell r="AH36">
            <v>59</v>
          </cell>
          <cell r="AI36">
            <v>57.439</v>
          </cell>
          <cell r="AJ36">
            <v>55.829000000000001</v>
          </cell>
          <cell r="AK36">
            <v>54.219000000000001</v>
          </cell>
          <cell r="AL36">
            <v>52.609000000000002</v>
          </cell>
          <cell r="AM36">
            <v>51</v>
          </cell>
          <cell r="AN36">
            <v>49.389980999999999</v>
          </cell>
          <cell r="AO36">
            <v>20.679162000000002</v>
          </cell>
          <cell r="AP36">
            <v>19.982482999999998</v>
          </cell>
          <cell r="AQ36">
            <v>19.750273</v>
          </cell>
          <cell r="AR36">
            <v>0.31677699999999998</v>
          </cell>
          <cell r="AS36">
            <v>0.15449383786909537</v>
          </cell>
          <cell r="AT36">
            <v>0.13520585712736558</v>
          </cell>
          <cell r="AU36">
            <v>0.14463212404532058</v>
          </cell>
        </row>
        <row r="37">
          <cell r="B37" t="str">
            <v>Bonos Brady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27354.057142857146</v>
          </cell>
          <cell r="H37">
            <v>25483.9</v>
          </cell>
          <cell r="I37">
            <v>25487.500000000004</v>
          </cell>
          <cell r="J37">
            <v>25250.899999999998</v>
          </cell>
          <cell r="K37">
            <v>25082.7</v>
          </cell>
          <cell r="L37">
            <v>25073.200000000001</v>
          </cell>
          <cell r="M37">
            <v>25114.899999999998</v>
          </cell>
          <cell r="N37">
            <v>25121.600000000002</v>
          </cell>
          <cell r="O37">
            <v>25115.9</v>
          </cell>
          <cell r="P37">
            <v>25163.8</v>
          </cell>
          <cell r="Q37">
            <v>25152.799999999999</v>
          </cell>
          <cell r="R37">
            <v>25141.5</v>
          </cell>
          <cell r="S37">
            <v>24276.903999999999</v>
          </cell>
          <cell r="T37">
            <v>24181.696999999996</v>
          </cell>
          <cell r="U37">
            <v>24169.732</v>
          </cell>
          <cell r="V37">
            <v>24086.137000000002</v>
          </cell>
          <cell r="W37">
            <v>24079.004000000001</v>
          </cell>
          <cell r="X37">
            <v>23970.696</v>
          </cell>
          <cell r="Y37">
            <v>23956.232</v>
          </cell>
          <cell r="Z37">
            <v>20876.030000000002</v>
          </cell>
          <cell r="AA37">
            <v>20873.616000000002</v>
          </cell>
          <cell r="AB37">
            <v>20020.961000000003</v>
          </cell>
          <cell r="AC37">
            <v>19159.2</v>
          </cell>
          <cell r="AD37">
            <v>18401.940000000002</v>
          </cell>
          <cell r="AE37">
            <v>18004.279000000002</v>
          </cell>
          <cell r="AF37">
            <v>17617.704000000002</v>
          </cell>
          <cell r="AG37">
            <v>17114.235000000004</v>
          </cell>
          <cell r="AH37">
            <v>16734.606</v>
          </cell>
          <cell r="AI37">
            <v>16717.794000000002</v>
          </cell>
          <cell r="AJ37">
            <v>14982.307999999999</v>
          </cell>
          <cell r="AK37">
            <v>11648.032000000001</v>
          </cell>
          <cell r="AL37">
            <v>11111.918</v>
          </cell>
          <cell r="AM37">
            <v>11127.061</v>
          </cell>
          <cell r="AN37">
            <v>10031.862971</v>
          </cell>
          <cell r="AO37">
            <v>7978.0806269999994</v>
          </cell>
          <cell r="AP37">
            <v>7166.3266038881247</v>
          </cell>
          <cell r="AQ37">
            <v>7166.3266038881247</v>
          </cell>
          <cell r="AR37">
            <v>6438.2776402</v>
          </cell>
          <cell r="AS37">
            <v>4759.1460005762183</v>
          </cell>
          <cell r="AT37">
            <v>4781.1346609822467</v>
          </cell>
          <cell r="AU37">
            <v>4554.7535996204333</v>
          </cell>
        </row>
        <row r="38">
          <cell r="A38" t="str">
            <v>PAR</v>
          </cell>
          <cell r="B38" t="str">
            <v xml:space="preserve">    Bono Par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12488.7</v>
          </cell>
          <cell r="H38">
            <v>12488.9</v>
          </cell>
          <cell r="I38">
            <v>12488.7</v>
          </cell>
          <cell r="J38">
            <v>12488.7</v>
          </cell>
          <cell r="K38">
            <v>12340.6</v>
          </cell>
          <cell r="L38">
            <v>12340.6</v>
          </cell>
          <cell r="M38">
            <v>12340.6</v>
          </cell>
          <cell r="N38">
            <v>12340.6</v>
          </cell>
          <cell r="O38">
            <v>12340.6</v>
          </cell>
          <cell r="P38">
            <v>12340.6</v>
          </cell>
          <cell r="Q38">
            <v>12340.6</v>
          </cell>
          <cell r="R38">
            <v>12338.6</v>
          </cell>
          <cell r="S38">
            <v>12035.763999999999</v>
          </cell>
          <cell r="T38">
            <v>12035.763999999999</v>
          </cell>
          <cell r="U38">
            <v>12035.763999999999</v>
          </cell>
          <cell r="V38">
            <v>12035.763999999999</v>
          </cell>
          <cell r="W38">
            <v>12035.763999999999</v>
          </cell>
          <cell r="X38">
            <v>12035.763999999999</v>
          </cell>
          <cell r="Y38">
            <v>12035.754999999999</v>
          </cell>
          <cell r="Z38">
            <v>9851.5059999999994</v>
          </cell>
          <cell r="AA38">
            <v>9851.5059999999994</v>
          </cell>
          <cell r="AB38">
            <v>9206.5059999999994</v>
          </cell>
          <cell r="AC38">
            <v>8380.8559999999998</v>
          </cell>
          <cell r="AD38">
            <v>7680.8559999999998</v>
          </cell>
          <cell r="AE38">
            <v>7380.8559999999998</v>
          </cell>
          <cell r="AF38">
            <v>7206.8459999999995</v>
          </cell>
          <cell r="AG38">
            <v>6940.509</v>
          </cell>
          <cell r="AH38">
            <v>6940.509</v>
          </cell>
          <cell r="AI38">
            <v>6940.509</v>
          </cell>
          <cell r="AJ38">
            <v>6940.509</v>
          </cell>
          <cell r="AK38">
            <v>4692.34</v>
          </cell>
          <cell r="AL38">
            <v>4692.34</v>
          </cell>
          <cell r="AM38">
            <v>4692.34</v>
          </cell>
          <cell r="AN38">
            <v>4692.34</v>
          </cell>
          <cell r="AO38">
            <v>3824.35</v>
          </cell>
          <cell r="AP38">
            <v>3612.6819999999998</v>
          </cell>
          <cell r="AQ38">
            <v>3612.6819999999998</v>
          </cell>
          <cell r="AR38">
            <v>3570.6819999999998</v>
          </cell>
          <cell r="AS38">
            <v>2259.5610000000001</v>
          </cell>
          <cell r="AT38">
            <v>2259.5610000000001</v>
          </cell>
          <cell r="AU38">
            <v>2259.5610000000001</v>
          </cell>
        </row>
        <row r="39">
          <cell r="A39" t="str">
            <v>PARDM</v>
          </cell>
          <cell r="B39" t="str">
            <v xml:space="preserve">    Bono Par en Marcos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176.9</v>
          </cell>
          <cell r="H39">
            <v>170</v>
          </cell>
          <cell r="I39">
            <v>167.4</v>
          </cell>
          <cell r="J39">
            <v>174.3</v>
          </cell>
          <cell r="K39">
            <v>164.2</v>
          </cell>
          <cell r="L39">
            <v>159.44999999999891</v>
          </cell>
          <cell r="M39">
            <v>180.29999999999927</v>
          </cell>
          <cell r="N39">
            <v>183.7</v>
          </cell>
          <cell r="O39">
            <v>181</v>
          </cell>
          <cell r="P39">
            <v>204.9</v>
          </cell>
          <cell r="Q39">
            <v>203.4</v>
          </cell>
          <cell r="R39">
            <v>198.9</v>
          </cell>
          <cell r="S39">
            <v>197.9</v>
          </cell>
          <cell r="T39">
            <v>192.61199999999999</v>
          </cell>
          <cell r="U39">
            <v>186.59800000000001</v>
          </cell>
          <cell r="V39">
            <v>186.23099999999999</v>
          </cell>
          <cell r="W39">
            <v>182.7</v>
          </cell>
          <cell r="X39">
            <v>170.32</v>
          </cell>
          <cell r="Y39">
            <v>163.065</v>
          </cell>
          <cell r="Z39">
            <v>161.01599999999999</v>
          </cell>
          <cell r="AA39">
            <v>159.803</v>
          </cell>
          <cell r="AB39">
            <v>153.80699999999999</v>
          </cell>
          <cell r="AC39">
            <v>157.37200000000001</v>
          </cell>
          <cell r="AD39">
            <v>169.154</v>
          </cell>
          <cell r="AE39">
            <v>170.32900000000001</v>
          </cell>
          <cell r="AF39">
            <v>156.40299999999999</v>
          </cell>
          <cell r="AG39">
            <v>149.07499999999999</v>
          </cell>
          <cell r="AH39">
            <v>155.107</v>
          </cell>
          <cell r="AI39">
            <v>146.66200000000001</v>
          </cell>
          <cell r="AJ39">
            <v>138.97999999999999</v>
          </cell>
          <cell r="AK39">
            <v>136.988</v>
          </cell>
          <cell r="AL39">
            <v>127.61</v>
          </cell>
          <cell r="AM39">
            <v>135.215</v>
          </cell>
          <cell r="AN39">
            <v>128.94492</v>
          </cell>
          <cell r="AO39">
            <v>123.65051600000001</v>
          </cell>
          <cell r="AP39">
            <v>133.35501143397917</v>
          </cell>
          <cell r="AQ39">
            <v>133.35501143397917</v>
          </cell>
          <cell r="AR39">
            <v>127.587486</v>
          </cell>
          <cell r="AS39">
            <v>127.19693636262821</v>
          </cell>
          <cell r="AT39">
            <v>143.71242358409538</v>
          </cell>
          <cell r="AU39">
            <v>143.27354745706455</v>
          </cell>
        </row>
        <row r="40">
          <cell r="A40" t="str">
            <v>DISD</v>
          </cell>
          <cell r="B40" t="str">
            <v xml:space="preserve">    Discount Bond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4135.8999999999996</v>
          </cell>
          <cell r="H40">
            <v>4135.8999999999996</v>
          </cell>
          <cell r="I40">
            <v>4135.8999999999996</v>
          </cell>
          <cell r="J40">
            <v>3885.6</v>
          </cell>
          <cell r="K40">
            <v>3885.6</v>
          </cell>
          <cell r="L40">
            <v>3885.6</v>
          </cell>
          <cell r="M40">
            <v>3885.6</v>
          </cell>
          <cell r="N40">
            <v>3885.6</v>
          </cell>
          <cell r="O40">
            <v>3885.6</v>
          </cell>
          <cell r="P40">
            <v>3885.6</v>
          </cell>
          <cell r="Q40">
            <v>3885.6</v>
          </cell>
          <cell r="R40">
            <v>3885.6</v>
          </cell>
          <cell r="S40">
            <v>3415.84</v>
          </cell>
          <cell r="T40">
            <v>3415.8389999999999</v>
          </cell>
          <cell r="U40">
            <v>3415.8389999999999</v>
          </cell>
          <cell r="V40">
            <v>3415.8389999999999</v>
          </cell>
          <cell r="W40">
            <v>3415.84</v>
          </cell>
          <cell r="X40">
            <v>3415.84</v>
          </cell>
          <cell r="Y40">
            <v>3415.84</v>
          </cell>
          <cell r="Z40">
            <v>2900.0839999999998</v>
          </cell>
          <cell r="AA40">
            <v>2900.0839999999998</v>
          </cell>
          <cell r="AB40">
            <v>2785.0839999999998</v>
          </cell>
          <cell r="AC40">
            <v>2741.8739999999998</v>
          </cell>
          <cell r="AD40">
            <v>2741.8740000000003</v>
          </cell>
          <cell r="AE40">
            <v>2641.8739999999998</v>
          </cell>
          <cell r="AF40">
            <v>2537.7580000000003</v>
          </cell>
          <cell r="AG40">
            <v>2537.7580000000003</v>
          </cell>
          <cell r="AH40">
            <v>2537.7579999999998</v>
          </cell>
          <cell r="AI40">
            <v>2537.7579999999998</v>
          </cell>
          <cell r="AJ40">
            <v>2537.7579999999998</v>
          </cell>
          <cell r="AK40">
            <v>1455.6179999999999</v>
          </cell>
          <cell r="AL40">
            <v>1455.6179999999999</v>
          </cell>
          <cell r="AM40">
            <v>1455.6179999999999</v>
          </cell>
          <cell r="AN40">
            <v>1455.6179999999999</v>
          </cell>
          <cell r="AO40">
            <v>1055.4369999999999</v>
          </cell>
          <cell r="AP40">
            <v>923.03</v>
          </cell>
          <cell r="AQ40">
            <v>923.03</v>
          </cell>
          <cell r="AR40">
            <v>923.03</v>
          </cell>
          <cell r="AS40">
            <v>800.49699999999996</v>
          </cell>
          <cell r="AT40">
            <v>800.49699999999996</v>
          </cell>
          <cell r="AU40">
            <v>800.49699999999996</v>
          </cell>
        </row>
        <row r="41">
          <cell r="A41" t="str">
            <v>DISDDM</v>
          </cell>
          <cell r="B41" t="str">
            <v xml:space="preserve">    Discount Bond en Marcos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175</v>
          </cell>
          <cell r="H41">
            <v>168.4</v>
          </cell>
          <cell r="I41">
            <v>165.9</v>
          </cell>
          <cell r="J41">
            <v>172.7</v>
          </cell>
          <cell r="K41">
            <v>162.69999999999999</v>
          </cell>
          <cell r="L41">
            <v>157.94999999999999</v>
          </cell>
          <cell r="M41">
            <v>178.8</v>
          </cell>
          <cell r="N41">
            <v>182.1</v>
          </cell>
          <cell r="O41">
            <v>179</v>
          </cell>
          <cell r="P41">
            <v>203.1</v>
          </cell>
          <cell r="Q41">
            <v>202</v>
          </cell>
          <cell r="R41">
            <v>197.2</v>
          </cell>
          <cell r="S41">
            <v>196.2</v>
          </cell>
          <cell r="T41">
            <v>190.9</v>
          </cell>
          <cell r="U41">
            <v>184.94399999999999</v>
          </cell>
          <cell r="V41">
            <v>184.58099999999999</v>
          </cell>
          <cell r="W41">
            <v>181</v>
          </cell>
          <cell r="X41">
            <v>168.82</v>
          </cell>
          <cell r="Y41">
            <v>161.62</v>
          </cell>
          <cell r="Z41">
            <v>159.589</v>
          </cell>
          <cell r="AA41">
            <v>158.38800000000001</v>
          </cell>
          <cell r="AB41">
            <v>152.44399999999999</v>
          </cell>
          <cell r="AC41">
            <v>155.97800000000001</v>
          </cell>
          <cell r="AD41">
            <v>167.65600000000001</v>
          </cell>
          <cell r="AE41">
            <v>168.82</v>
          </cell>
          <cell r="AF41">
            <v>155.017</v>
          </cell>
          <cell r="AG41">
            <v>147.75399999999999</v>
          </cell>
          <cell r="AH41">
            <v>153.732</v>
          </cell>
          <cell r="AI41">
            <v>145.36199999999999</v>
          </cell>
          <cell r="AJ41">
            <v>137.749</v>
          </cell>
          <cell r="AK41">
            <v>135.774</v>
          </cell>
          <cell r="AL41">
            <v>126.47900000000004</v>
          </cell>
          <cell r="AM41">
            <v>134.017</v>
          </cell>
          <cell r="AN41">
            <v>127.802571</v>
          </cell>
          <cell r="AO41">
            <v>122.555071</v>
          </cell>
          <cell r="AP41">
            <v>132.17359245414571</v>
          </cell>
          <cell r="AQ41">
            <v>132.17359245414571</v>
          </cell>
          <cell r="AR41">
            <v>126.45716299999999</v>
          </cell>
          <cell r="AS41">
            <v>126.07007301359033</v>
          </cell>
          <cell r="AT41">
            <v>142.43924619815084</v>
          </cell>
          <cell r="AU41">
            <v>142.0042581633686</v>
          </cell>
        </row>
        <row r="42">
          <cell r="A42" t="str">
            <v>FRB</v>
          </cell>
          <cell r="B42" t="str">
            <v xml:space="preserve">    Floating Rate Bond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8787.9</v>
          </cell>
          <cell r="H42">
            <v>8466</v>
          </cell>
          <cell r="I42">
            <v>8474.9</v>
          </cell>
          <cell r="J42">
            <v>8474.9</v>
          </cell>
          <cell r="K42">
            <v>8474.9</v>
          </cell>
          <cell r="L42">
            <v>8474.9</v>
          </cell>
          <cell r="M42">
            <v>8474.9</v>
          </cell>
          <cell r="N42">
            <v>8474.9</v>
          </cell>
          <cell r="O42">
            <v>8475</v>
          </cell>
          <cell r="P42">
            <v>8474.9</v>
          </cell>
          <cell r="Q42">
            <v>8466.5</v>
          </cell>
          <cell r="R42">
            <v>8466.5</v>
          </cell>
          <cell r="S42">
            <v>8376.5</v>
          </cell>
          <cell r="T42">
            <v>8291.8819999999996</v>
          </cell>
          <cell r="U42">
            <v>8291.8819999999996</v>
          </cell>
          <cell r="V42">
            <v>8209.0169999999998</v>
          </cell>
          <cell r="W42">
            <v>8209</v>
          </cell>
          <cell r="X42">
            <v>8125.2520000000004</v>
          </cell>
          <cell r="Y42">
            <v>8125.2520000000004</v>
          </cell>
          <cell r="Z42">
            <v>7749.1350000000002</v>
          </cell>
          <cell r="AA42">
            <v>7749.1350000000002</v>
          </cell>
          <cell r="AB42">
            <v>7668.415</v>
          </cell>
          <cell r="AC42">
            <v>7668.415</v>
          </cell>
          <cell r="AD42">
            <v>7587.6949999999997</v>
          </cell>
          <cell r="AE42">
            <v>7587.6949999999997</v>
          </cell>
          <cell r="AF42">
            <v>7506.9750000000004</v>
          </cell>
          <cell r="AG42">
            <v>7284.4340000000002</v>
          </cell>
          <cell r="AH42">
            <v>6892.8</v>
          </cell>
          <cell r="AI42">
            <v>6892.7979999999998</v>
          </cell>
          <cell r="AJ42">
            <v>5172.607</v>
          </cell>
          <cell r="AK42">
            <v>5172.607</v>
          </cell>
          <cell r="AL42">
            <v>4655.1660000000002</v>
          </cell>
          <cell r="AM42">
            <v>4655.1660000000002</v>
          </cell>
          <cell r="AN42">
            <v>3572.4524799999999</v>
          </cell>
          <cell r="AO42">
            <v>2797.3830400000002</v>
          </cell>
          <cell r="AP42">
            <v>2310.3809999999999</v>
          </cell>
          <cell r="AQ42">
            <v>2310.3809999999999</v>
          </cell>
          <cell r="AR42">
            <v>1635.8159912000001</v>
          </cell>
          <cell r="AS42">
            <v>1391.1159912000001</v>
          </cell>
          <cell r="AT42">
            <v>1380.2199912000001</v>
          </cell>
          <cell r="AU42">
            <v>1154.712794</v>
          </cell>
        </row>
        <row r="43">
          <cell r="A43" t="str">
            <v>BESP</v>
          </cell>
          <cell r="B43" t="str">
            <v xml:space="preserve">    Bancos Españoles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54.7</v>
          </cell>
          <cell r="H43">
            <v>54.7</v>
          </cell>
          <cell r="I43">
            <v>54.7</v>
          </cell>
          <cell r="J43">
            <v>54.7</v>
          </cell>
          <cell r="K43">
            <v>54.7</v>
          </cell>
          <cell r="L43">
            <v>54.7</v>
          </cell>
          <cell r="M43">
            <v>54.7</v>
          </cell>
          <cell r="N43">
            <v>54.7</v>
          </cell>
          <cell r="O43">
            <v>54.7</v>
          </cell>
          <cell r="P43">
            <v>54.7</v>
          </cell>
          <cell r="Q43">
            <v>54.7</v>
          </cell>
          <cell r="R43">
            <v>54.7</v>
          </cell>
          <cell r="S43">
            <v>54.7</v>
          </cell>
          <cell r="T43">
            <v>54.7</v>
          </cell>
          <cell r="U43">
            <v>54.704999999999998</v>
          </cell>
          <cell r="V43">
            <v>54.704999999999998</v>
          </cell>
          <cell r="W43">
            <v>54.7</v>
          </cell>
          <cell r="X43">
            <v>54.7</v>
          </cell>
          <cell r="Y43">
            <v>54.7</v>
          </cell>
          <cell r="Z43">
            <v>54.7</v>
          </cell>
          <cell r="AA43">
            <v>54.7</v>
          </cell>
          <cell r="AB43">
            <v>54.704999999999998</v>
          </cell>
          <cell r="AC43">
            <v>54.704999999999998</v>
          </cell>
          <cell r="AD43">
            <v>54.704999999999998</v>
          </cell>
          <cell r="AE43">
            <v>54.704999999999998</v>
          </cell>
          <cell r="AF43">
            <v>54.704999999999998</v>
          </cell>
          <cell r="AG43">
            <v>54.704999999999998</v>
          </cell>
          <cell r="AH43">
            <v>54.7</v>
          </cell>
          <cell r="AI43">
            <v>54.704999999999998</v>
          </cell>
          <cell r="AJ43">
            <v>54.704999999999998</v>
          </cell>
          <cell r="AK43">
            <v>54.704999999999998</v>
          </cell>
          <cell r="AL43">
            <v>54.704999999999998</v>
          </cell>
          <cell r="AM43">
            <v>54.704999999999998</v>
          </cell>
          <cell r="AN43">
            <v>54.704999999999998</v>
          </cell>
          <cell r="AO43">
            <v>54.704999999999998</v>
          </cell>
          <cell r="AP43">
            <v>54.704999999999998</v>
          </cell>
          <cell r="AQ43">
            <v>54.704999999999998</v>
          </cell>
          <cell r="AR43">
            <v>54.704999999999998</v>
          </cell>
          <cell r="AS43">
            <v>54.704999999999998</v>
          </cell>
          <cell r="AT43">
            <v>54.704999999999998</v>
          </cell>
          <cell r="AU43">
            <v>54.704999999999998</v>
          </cell>
        </row>
        <row r="44">
          <cell r="B44" t="str">
            <v>Bonos Globales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1250</v>
          </cell>
          <cell r="L44">
            <v>1250</v>
          </cell>
          <cell r="M44">
            <v>1250</v>
          </cell>
          <cell r="N44">
            <v>1250</v>
          </cell>
          <cell r="O44">
            <v>2000</v>
          </cell>
          <cell r="P44">
            <v>2000</v>
          </cell>
          <cell r="Q44">
            <v>2000</v>
          </cell>
          <cell r="R44">
            <v>2000</v>
          </cell>
          <cell r="S44">
            <v>2000</v>
          </cell>
          <cell r="T44">
            <v>3000</v>
          </cell>
          <cell r="U44">
            <v>3000</v>
          </cell>
          <cell r="V44">
            <v>3000</v>
          </cell>
          <cell r="W44">
            <v>4000</v>
          </cell>
          <cell r="X44">
            <v>6000</v>
          </cell>
          <cell r="Y44">
            <v>6322.5239999999994</v>
          </cell>
          <cell r="Z44">
            <v>9072.5239999999994</v>
          </cell>
          <cell r="AA44">
            <v>9250</v>
          </cell>
          <cell r="AB44">
            <v>10500</v>
          </cell>
          <cell r="AC44">
            <v>11385.085999999999</v>
          </cell>
          <cell r="AD44">
            <v>11685.085999999999</v>
          </cell>
          <cell r="AE44">
            <v>13610.085999999999</v>
          </cell>
          <cell r="AF44">
            <v>14810.085999999999</v>
          </cell>
          <cell r="AG44">
            <v>16560.085999999999</v>
          </cell>
          <cell r="AH44">
            <v>16660</v>
          </cell>
          <cell r="AI44">
            <v>16410.085999999999</v>
          </cell>
          <cell r="AJ44">
            <v>19093.582999999999</v>
          </cell>
          <cell r="AK44">
            <v>21496.284</v>
          </cell>
          <cell r="AL44">
            <v>22746.284</v>
          </cell>
          <cell r="AM44">
            <v>22746.284</v>
          </cell>
          <cell r="AN44">
            <v>23987.95</v>
          </cell>
          <cell r="AO44">
            <v>39062.381107999994</v>
          </cell>
          <cell r="AP44">
            <v>39577.418458</v>
          </cell>
          <cell r="AQ44">
            <v>39719.718457999996</v>
          </cell>
          <cell r="AR44">
            <v>30047.139395079095</v>
          </cell>
          <cell r="AS44">
            <v>30047.139395079095</v>
          </cell>
          <cell r="AT44">
            <v>30904.683347786588</v>
          </cell>
          <cell r="AU44">
            <v>30904.683347786588</v>
          </cell>
        </row>
        <row r="45">
          <cell r="A45" t="str">
            <v>BG01/03</v>
          </cell>
          <cell r="B45" t="str">
            <v xml:space="preserve">    Bono Global I (8.375%)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1250</v>
          </cell>
          <cell r="L45">
            <v>1250</v>
          </cell>
          <cell r="M45">
            <v>1250</v>
          </cell>
          <cell r="N45">
            <v>1250</v>
          </cell>
          <cell r="O45">
            <v>1250</v>
          </cell>
          <cell r="P45">
            <v>1250</v>
          </cell>
          <cell r="Q45">
            <v>1250</v>
          </cell>
          <cell r="R45">
            <v>1250</v>
          </cell>
          <cell r="S45">
            <v>1250</v>
          </cell>
          <cell r="T45">
            <v>1250</v>
          </cell>
          <cell r="U45">
            <v>1250</v>
          </cell>
          <cell r="V45">
            <v>1250</v>
          </cell>
          <cell r="W45">
            <v>1250</v>
          </cell>
          <cell r="X45">
            <v>1250</v>
          </cell>
          <cell r="Y45">
            <v>1250</v>
          </cell>
          <cell r="Z45">
            <v>1750</v>
          </cell>
          <cell r="AA45">
            <v>1750</v>
          </cell>
          <cell r="AB45">
            <v>1750</v>
          </cell>
          <cell r="AC45">
            <v>1750</v>
          </cell>
          <cell r="AD45">
            <v>2050</v>
          </cell>
          <cell r="AE45">
            <v>2050</v>
          </cell>
          <cell r="AF45">
            <v>2050</v>
          </cell>
          <cell r="AG45">
            <v>2050</v>
          </cell>
          <cell r="AH45">
            <v>2050</v>
          </cell>
          <cell r="AI45">
            <v>2050</v>
          </cell>
          <cell r="AJ45">
            <v>2050</v>
          </cell>
          <cell r="AK45">
            <v>2050</v>
          </cell>
          <cell r="AL45">
            <v>2050</v>
          </cell>
          <cell r="AM45">
            <v>2050</v>
          </cell>
          <cell r="AN45">
            <v>2024.2070000000001</v>
          </cell>
          <cell r="AO45">
            <v>1843.0809999999999</v>
          </cell>
          <cell r="AP45">
            <v>1843.0809999999999</v>
          </cell>
          <cell r="AQ45">
            <v>1843.0809999999999</v>
          </cell>
          <cell r="AR45">
            <v>1794.4560019999999</v>
          </cell>
          <cell r="AS45">
            <v>1794.4560019999999</v>
          </cell>
          <cell r="AT45">
            <v>1794.4560019999999</v>
          </cell>
          <cell r="AU45">
            <v>1794.4560019999999</v>
          </cell>
        </row>
        <row r="46">
          <cell r="A46" t="str">
            <v>BG02/99</v>
          </cell>
          <cell r="B46" t="str">
            <v xml:space="preserve">    Bono Global II (10.95%)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</v>
          </cell>
          <cell r="P46">
            <v>750</v>
          </cell>
          <cell r="Q46">
            <v>750</v>
          </cell>
          <cell r="R46">
            <v>750</v>
          </cell>
          <cell r="S46">
            <v>750</v>
          </cell>
          <cell r="T46">
            <v>750</v>
          </cell>
          <cell r="U46">
            <v>750</v>
          </cell>
          <cell r="V46">
            <v>750</v>
          </cell>
          <cell r="W46">
            <v>750</v>
          </cell>
          <cell r="X46">
            <v>750</v>
          </cell>
          <cell r="Y46">
            <v>750</v>
          </cell>
          <cell r="Z46">
            <v>750</v>
          </cell>
          <cell r="AA46">
            <v>750</v>
          </cell>
          <cell r="AB46">
            <v>750</v>
          </cell>
          <cell r="AC46">
            <v>750</v>
          </cell>
          <cell r="AD46">
            <v>750</v>
          </cell>
          <cell r="AE46">
            <v>750</v>
          </cell>
          <cell r="AF46">
            <v>750</v>
          </cell>
          <cell r="AG46">
            <v>750</v>
          </cell>
          <cell r="AH46">
            <v>750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</row>
        <row r="47">
          <cell r="A47" t="str">
            <v>BG03/01</v>
          </cell>
          <cell r="B47" t="str">
            <v xml:space="preserve">    Bono Global III (9,25%)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1000</v>
          </cell>
          <cell r="U47">
            <v>1000</v>
          </cell>
          <cell r="V47">
            <v>1000</v>
          </cell>
          <cell r="W47">
            <v>1000</v>
          </cell>
          <cell r="X47">
            <v>1000</v>
          </cell>
          <cell r="Y47">
            <v>1000</v>
          </cell>
          <cell r="Z47">
            <v>1000</v>
          </cell>
          <cell r="AA47">
            <v>1000</v>
          </cell>
          <cell r="AB47">
            <v>1000</v>
          </cell>
          <cell r="AC47">
            <v>1200</v>
          </cell>
          <cell r="AD47">
            <v>1200</v>
          </cell>
          <cell r="AE47">
            <v>1200</v>
          </cell>
          <cell r="AF47">
            <v>1200</v>
          </cell>
          <cell r="AG47">
            <v>1200</v>
          </cell>
          <cell r="AH47">
            <v>1200</v>
          </cell>
          <cell r="AI47">
            <v>1200</v>
          </cell>
          <cell r="AJ47">
            <v>1200</v>
          </cell>
          <cell r="AK47">
            <v>1200</v>
          </cell>
          <cell r="AL47">
            <v>1200</v>
          </cell>
          <cell r="AM47">
            <v>1200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</row>
        <row r="48">
          <cell r="A48" t="str">
            <v>BG04/06</v>
          </cell>
          <cell r="B48" t="str">
            <v xml:space="preserve">    Bono Global IV (11%)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1000</v>
          </cell>
          <cell r="X48">
            <v>1000</v>
          </cell>
          <cell r="Y48">
            <v>1000</v>
          </cell>
          <cell r="Z48">
            <v>1000</v>
          </cell>
          <cell r="AA48">
            <v>1000</v>
          </cell>
          <cell r="AB48">
            <v>1000</v>
          </cell>
          <cell r="AC48">
            <v>1000</v>
          </cell>
          <cell r="AD48">
            <v>1000</v>
          </cell>
          <cell r="AE48">
            <v>1300</v>
          </cell>
          <cell r="AF48">
            <v>1300</v>
          </cell>
          <cell r="AG48">
            <v>1300</v>
          </cell>
          <cell r="AH48">
            <v>1300</v>
          </cell>
          <cell r="AI48">
            <v>1300</v>
          </cell>
          <cell r="AJ48">
            <v>1300</v>
          </cell>
          <cell r="AK48">
            <v>1300</v>
          </cell>
          <cell r="AL48">
            <v>1300</v>
          </cell>
          <cell r="AM48">
            <v>1300</v>
          </cell>
          <cell r="AN48">
            <v>1290.325</v>
          </cell>
          <cell r="AO48">
            <v>1212.53</v>
          </cell>
          <cell r="AP48">
            <v>1212.53</v>
          </cell>
          <cell r="AQ48">
            <v>1212.53</v>
          </cell>
          <cell r="AR48">
            <v>1185.6440259999999</v>
          </cell>
          <cell r="AS48">
            <v>1185.6440259999999</v>
          </cell>
          <cell r="AT48">
            <v>1185.6440259999999</v>
          </cell>
          <cell r="AU48">
            <v>1185.6440259999999</v>
          </cell>
        </row>
        <row r="49">
          <cell r="A49" t="str">
            <v>BG05/17</v>
          </cell>
          <cell r="B49" t="str">
            <v xml:space="preserve">    Bono Global V Megabono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2000</v>
          </cell>
          <cell r="Y49">
            <v>2322.5239999999999</v>
          </cell>
          <cell r="Z49">
            <v>2322.5239999999999</v>
          </cell>
          <cell r="AA49">
            <v>2500</v>
          </cell>
          <cell r="AB49">
            <v>3250</v>
          </cell>
          <cell r="AC49">
            <v>3250</v>
          </cell>
          <cell r="AD49">
            <v>3250</v>
          </cell>
          <cell r="AE49">
            <v>3875</v>
          </cell>
          <cell r="AF49">
            <v>4075</v>
          </cell>
          <cell r="AG49">
            <v>4075</v>
          </cell>
          <cell r="AH49">
            <v>4075</v>
          </cell>
          <cell r="AI49">
            <v>4575</v>
          </cell>
          <cell r="AJ49">
            <v>4575</v>
          </cell>
          <cell r="AK49">
            <v>4575</v>
          </cell>
          <cell r="AL49">
            <v>4575</v>
          </cell>
          <cell r="AM49">
            <v>4575</v>
          </cell>
          <cell r="AN49">
            <v>4575</v>
          </cell>
          <cell r="AO49">
            <v>2503.056</v>
          </cell>
          <cell r="AP49">
            <v>2503.056</v>
          </cell>
          <cell r="AQ49">
            <v>2503.056</v>
          </cell>
          <cell r="AR49">
            <v>1908.680758</v>
          </cell>
          <cell r="AS49">
            <v>1908.680758</v>
          </cell>
          <cell r="AT49">
            <v>1908.680758</v>
          </cell>
          <cell r="AU49">
            <v>1908.680758</v>
          </cell>
        </row>
        <row r="50">
          <cell r="A50" t="str">
            <v>BG06/27</v>
          </cell>
          <cell r="B50" t="str">
            <v xml:space="preserve">    Bono Global VI (9.75%)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2250</v>
          </cell>
          <cell r="AA50">
            <v>2250</v>
          </cell>
          <cell r="AB50">
            <v>2750</v>
          </cell>
          <cell r="AC50">
            <v>3435.0859999999998</v>
          </cell>
          <cell r="AD50">
            <v>3435.0859999999998</v>
          </cell>
          <cell r="AE50">
            <v>3435.0859999999998</v>
          </cell>
          <cell r="AF50">
            <v>3435.0859999999998</v>
          </cell>
          <cell r="AG50">
            <v>3435.0859999999998</v>
          </cell>
          <cell r="AH50">
            <v>3535</v>
          </cell>
          <cell r="AI50">
            <v>3535.0859999999998</v>
          </cell>
          <cell r="AJ50">
            <v>3535.0859999999998</v>
          </cell>
          <cell r="AK50">
            <v>3535.0859999999998</v>
          </cell>
          <cell r="AL50">
            <v>3535.0859999999998</v>
          </cell>
          <cell r="AM50">
            <v>3535.0859999999998</v>
          </cell>
          <cell r="AN50">
            <v>3535.0859999999998</v>
          </cell>
          <cell r="AO50">
            <v>995.33199999999999</v>
          </cell>
          <cell r="AP50">
            <v>995.33199999999999</v>
          </cell>
          <cell r="AQ50">
            <v>995.33199999999999</v>
          </cell>
          <cell r="AR50">
            <v>809.92699800000003</v>
          </cell>
          <cell r="AS50">
            <v>809.92699800000003</v>
          </cell>
          <cell r="AT50">
            <v>809.92699800000003</v>
          </cell>
          <cell r="AU50">
            <v>809.92699800000003</v>
          </cell>
        </row>
        <row r="51">
          <cell r="A51" t="str">
            <v>BG07/05</v>
          </cell>
          <cell r="B51" t="str">
            <v xml:space="preserve">    Bono Global VII (11%)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1000</v>
          </cell>
          <cell r="AF51">
            <v>1000</v>
          </cell>
          <cell r="AG51">
            <v>1000</v>
          </cell>
          <cell r="AH51">
            <v>1000</v>
          </cell>
          <cell r="AI51">
            <v>1000</v>
          </cell>
          <cell r="AJ51">
            <v>1000</v>
          </cell>
          <cell r="AK51">
            <v>1000</v>
          </cell>
          <cell r="AL51">
            <v>1000</v>
          </cell>
          <cell r="AM51">
            <v>1000</v>
          </cell>
          <cell r="AN51">
            <v>908.18200000000002</v>
          </cell>
          <cell r="AO51">
            <v>861.79700000000003</v>
          </cell>
          <cell r="AP51">
            <v>861.79700000000003</v>
          </cell>
          <cell r="AQ51">
            <v>861.79700000000003</v>
          </cell>
          <cell r="AR51">
            <v>821.55551600000001</v>
          </cell>
          <cell r="AS51">
            <v>821.55551600000001</v>
          </cell>
          <cell r="AT51">
            <v>821.55551600000001</v>
          </cell>
          <cell r="AU51">
            <v>821.55551600000001</v>
          </cell>
        </row>
        <row r="52">
          <cell r="A52" t="str">
            <v>BG08/19</v>
          </cell>
          <cell r="B52" t="str">
            <v xml:space="preserve">    Bono Global VIII (12,125%)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1000</v>
          </cell>
          <cell r="AG52">
            <v>1000</v>
          </cell>
          <cell r="AH52">
            <v>1000</v>
          </cell>
          <cell r="AI52">
            <v>1000</v>
          </cell>
          <cell r="AJ52">
            <v>1433.4970000000001</v>
          </cell>
          <cell r="AK52">
            <v>1433.4970000000001</v>
          </cell>
          <cell r="AL52">
            <v>1433.4970000000001</v>
          </cell>
          <cell r="AM52">
            <v>1433.4970000000001</v>
          </cell>
          <cell r="AN52">
            <v>1433.4970000000001</v>
          </cell>
          <cell r="AO52">
            <v>176.458</v>
          </cell>
          <cell r="AP52">
            <v>176.458</v>
          </cell>
          <cell r="AQ52">
            <v>176.458</v>
          </cell>
          <cell r="AR52">
            <v>146.77999800000001</v>
          </cell>
          <cell r="AS52">
            <v>146.77999800000001</v>
          </cell>
          <cell r="AT52">
            <v>146.77999800000001</v>
          </cell>
          <cell r="AU52">
            <v>146.77999800000001</v>
          </cell>
        </row>
        <row r="53">
          <cell r="A53" t="str">
            <v>BG09/09</v>
          </cell>
          <cell r="B53" t="str">
            <v xml:space="preserve">    Bono Global IX (11,75%)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1750</v>
          </cell>
          <cell r="AH53">
            <v>1750</v>
          </cell>
          <cell r="AI53">
            <v>1750</v>
          </cell>
          <cell r="AJ53">
            <v>1750</v>
          </cell>
          <cell r="AK53">
            <v>1750</v>
          </cell>
          <cell r="AL53">
            <v>1750</v>
          </cell>
          <cell r="AM53">
            <v>1750</v>
          </cell>
          <cell r="AN53">
            <v>1750</v>
          </cell>
          <cell r="AO53">
            <v>1413.433</v>
          </cell>
          <cell r="AP53">
            <v>1413.433</v>
          </cell>
          <cell r="AQ53">
            <v>1413.433</v>
          </cell>
          <cell r="AR53">
            <v>1197.0340100000001</v>
          </cell>
          <cell r="AS53">
            <v>1197.0340100000001</v>
          </cell>
          <cell r="AT53">
            <v>1197.0340100000001</v>
          </cell>
          <cell r="AU53">
            <v>1197.0340100000001</v>
          </cell>
        </row>
        <row r="54">
          <cell r="A54" t="str">
            <v>BG10/20</v>
          </cell>
          <cell r="B54" t="str">
            <v xml:space="preserve">    Bono Global X (12%)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1250</v>
          </cell>
          <cell r="AK54">
            <v>1250</v>
          </cell>
          <cell r="AL54">
            <v>1250</v>
          </cell>
          <cell r="AM54">
            <v>1250</v>
          </cell>
          <cell r="AN54">
            <v>1250</v>
          </cell>
          <cell r="AO54">
            <v>158.08000000000001</v>
          </cell>
          <cell r="AP54">
            <v>158.08000000000001</v>
          </cell>
          <cell r="AQ54">
            <v>158.08000000000001</v>
          </cell>
          <cell r="AR54">
            <v>121.650998</v>
          </cell>
          <cell r="AS54">
            <v>121.650998</v>
          </cell>
          <cell r="AT54">
            <v>121.650998</v>
          </cell>
          <cell r="AU54">
            <v>121.650998</v>
          </cell>
        </row>
        <row r="55">
          <cell r="A55" t="str">
            <v>BG11/10</v>
          </cell>
          <cell r="B55" t="str">
            <v xml:space="preserve">    Bono Global XI (11,375%)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1000</v>
          </cell>
          <cell r="AK55">
            <v>1000</v>
          </cell>
          <cell r="AL55">
            <v>1000</v>
          </cell>
          <cell r="AM55">
            <v>1000</v>
          </cell>
          <cell r="AN55">
            <v>1000</v>
          </cell>
          <cell r="AO55">
            <v>860.07399999999996</v>
          </cell>
          <cell r="AP55">
            <v>860.07399999999996</v>
          </cell>
          <cell r="AQ55">
            <v>860.07399999999996</v>
          </cell>
          <cell r="AR55">
            <v>775.12199899999996</v>
          </cell>
          <cell r="AS55">
            <v>775.12199899999996</v>
          </cell>
          <cell r="AT55">
            <v>775.12199899999996</v>
          </cell>
          <cell r="AU55">
            <v>775.12199899999996</v>
          </cell>
        </row>
        <row r="56">
          <cell r="A56" t="str">
            <v>BG12/15</v>
          </cell>
          <cell r="B56" t="str">
            <v xml:space="preserve">    Bono Global XII (11,75%)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2402.701</v>
          </cell>
          <cell r="AL56">
            <v>2402.701</v>
          </cell>
          <cell r="AM56">
            <v>2402.701</v>
          </cell>
          <cell r="AN56">
            <v>2402.701</v>
          </cell>
          <cell r="AO56">
            <v>902.94975499999998</v>
          </cell>
          <cell r="AP56">
            <v>902.94975499999998</v>
          </cell>
          <cell r="AQ56">
            <v>902.94975499999998</v>
          </cell>
          <cell r="AR56">
            <v>718.19999900000005</v>
          </cell>
          <cell r="AS56">
            <v>718.19999900000005</v>
          </cell>
          <cell r="AT56">
            <v>718.19999900000005</v>
          </cell>
          <cell r="AU56">
            <v>718.19999900000005</v>
          </cell>
        </row>
        <row r="57">
          <cell r="A57" t="str">
            <v>BG13/30</v>
          </cell>
          <cell r="B57" t="str">
            <v xml:space="preserve">    Bono Global XIII (10,25%)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1250</v>
          </cell>
          <cell r="AM57">
            <v>1250</v>
          </cell>
          <cell r="AN57">
            <v>1250</v>
          </cell>
          <cell r="AO57">
            <v>240.505</v>
          </cell>
          <cell r="AP57">
            <v>240.505</v>
          </cell>
          <cell r="AQ57">
            <v>240.505</v>
          </cell>
          <cell r="AR57">
            <v>166.023</v>
          </cell>
          <cell r="AS57">
            <v>166.023</v>
          </cell>
          <cell r="AT57">
            <v>166.023</v>
          </cell>
          <cell r="AU57">
            <v>166.023</v>
          </cell>
        </row>
        <row r="58">
          <cell r="A58" t="str">
            <v>BG14/31</v>
          </cell>
          <cell r="B58" t="str">
            <v xml:space="preserve">    Bono Global XIV (12%)</v>
          </cell>
          <cell r="AN58">
            <v>975</v>
          </cell>
          <cell r="AO58">
            <v>15.23</v>
          </cell>
          <cell r="AP58">
            <v>15.23</v>
          </cell>
          <cell r="AQ58">
            <v>15.23</v>
          </cell>
          <cell r="AR58">
            <v>13.21</v>
          </cell>
          <cell r="AS58">
            <v>13.21</v>
          </cell>
          <cell r="AT58">
            <v>13.21</v>
          </cell>
          <cell r="AU58">
            <v>13.21</v>
          </cell>
        </row>
        <row r="59">
          <cell r="A59" t="str">
            <v>BG15/12</v>
          </cell>
          <cell r="B59" t="str">
            <v xml:space="preserve">    Bono Global XV (12,375%)</v>
          </cell>
          <cell r="AN59">
            <v>1593.952</v>
          </cell>
          <cell r="AO59">
            <v>922.99199999999996</v>
          </cell>
          <cell r="AP59">
            <v>922.99199999999996</v>
          </cell>
          <cell r="AQ59">
            <v>922.99199999999996</v>
          </cell>
          <cell r="AR59">
            <v>465.35000100000002</v>
          </cell>
          <cell r="AS59">
            <v>465.35000100000002</v>
          </cell>
          <cell r="AT59">
            <v>465.35000100000002</v>
          </cell>
          <cell r="AU59">
            <v>465.35000100000002</v>
          </cell>
        </row>
        <row r="60">
          <cell r="A60" t="str">
            <v>BG16/08$</v>
          </cell>
          <cell r="B60" t="str">
            <v xml:space="preserve">    Bono Global XVI (10,00%-12,00%)</v>
          </cell>
          <cell r="AO60">
            <v>930.80370300000004</v>
          </cell>
          <cell r="AP60">
            <v>930.80370300000004</v>
          </cell>
          <cell r="AQ60">
            <v>930.80370300000004</v>
          </cell>
          <cell r="AR60">
            <v>725.29306599999995</v>
          </cell>
          <cell r="AS60">
            <v>725.29306599999995</v>
          </cell>
          <cell r="AT60">
            <v>725.29306599999995</v>
          </cell>
          <cell r="AU60">
            <v>725.29306599999995</v>
          </cell>
        </row>
        <row r="61">
          <cell r="A61" t="str">
            <v>BG17/08</v>
          </cell>
          <cell r="B61" t="str">
            <v xml:space="preserve">    Bono Global XVII (7,00%-15,50%)</v>
          </cell>
          <cell r="AO61">
            <v>10841.954</v>
          </cell>
          <cell r="AP61">
            <v>11018.781999999999</v>
          </cell>
          <cell r="AQ61">
            <v>11121.281999999999</v>
          </cell>
          <cell r="AR61">
            <v>5024.6663859999999</v>
          </cell>
          <cell r="AS61">
            <v>5024.6663859999999</v>
          </cell>
          <cell r="AT61">
            <v>5024.6663859999999</v>
          </cell>
          <cell r="AU61">
            <v>5024.6663859999999</v>
          </cell>
        </row>
        <row r="62">
          <cell r="A62" t="str">
            <v>BG18/18</v>
          </cell>
          <cell r="B62" t="str">
            <v xml:space="preserve">    Bono Global XVIII (12,25%)</v>
          </cell>
          <cell r="AO62">
            <v>6367.3649999999998</v>
          </cell>
          <cell r="AP62">
            <v>6705.5739999999996</v>
          </cell>
          <cell r="AQ62">
            <v>6745.3739999999998</v>
          </cell>
          <cell r="AR62">
            <v>5704.92353820063</v>
          </cell>
          <cell r="AS62">
            <v>5704.92353820063</v>
          </cell>
          <cell r="AT62">
            <v>6054.3501049154183</v>
          </cell>
          <cell r="AU62">
            <v>6054.3501049154183</v>
          </cell>
        </row>
        <row r="63">
          <cell r="A63" t="str">
            <v>BG19/31</v>
          </cell>
          <cell r="B63" t="str">
            <v xml:space="preserve">    Bono Global XIX (12,00%)</v>
          </cell>
          <cell r="AO63">
            <v>8816.7406499999997</v>
          </cell>
          <cell r="AP63">
            <v>8816.741</v>
          </cell>
          <cell r="AQ63">
            <v>8816.741</v>
          </cell>
          <cell r="AR63">
            <v>8468.6230998784649</v>
          </cell>
          <cell r="AS63">
            <v>8468.6230998784649</v>
          </cell>
          <cell r="AT63">
            <v>8976.7404858711725</v>
          </cell>
          <cell r="AU63">
            <v>8976.7404858711725</v>
          </cell>
        </row>
        <row r="64">
          <cell r="A64" t="str">
            <v>BG08/Pesificado</v>
          </cell>
          <cell r="B64" t="str">
            <v>Global 2008 7-15,5%/PESIFICADO</v>
          </cell>
        </row>
        <row r="65">
          <cell r="A65" t="str">
            <v>GLO17 PES</v>
          </cell>
          <cell r="B65" t="str">
            <v>Bono Cupón Cero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1190.0275185345499</v>
          </cell>
          <cell r="AJ65">
            <v>1219.144585893564</v>
          </cell>
          <cell r="AK65">
            <v>1248.2616532525776</v>
          </cell>
          <cell r="AL65">
            <v>1277.6986883847674</v>
          </cell>
          <cell r="AM65">
            <v>1054.0862289814379</v>
          </cell>
          <cell r="AN65">
            <v>1079.3189843049806</v>
          </cell>
          <cell r="AO65">
            <v>850.83967656926325</v>
          </cell>
          <cell r="AP65">
            <v>871.80022183268034</v>
          </cell>
          <cell r="AQ65">
            <v>621.80022183268034</v>
          </cell>
          <cell r="AR65">
            <v>638.40252496203448</v>
          </cell>
          <cell r="AS65">
            <v>653.81336899999997</v>
          </cell>
          <cell r="AT65">
            <v>669.40911989772167</v>
          </cell>
          <cell r="AU65">
            <v>685.15806145819306</v>
          </cell>
        </row>
        <row r="66">
          <cell r="A66" t="str">
            <v>ZCBMA00</v>
          </cell>
          <cell r="B66" t="str">
            <v xml:space="preserve">    Serie A - Venc. 15/10/2000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238.55449453551913</v>
          </cell>
          <cell r="AJ66">
            <v>242.15844262295082</v>
          </cell>
          <cell r="AK66">
            <v>245.7623907103825</v>
          </cell>
          <cell r="AL66">
            <v>249.40594262295082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653.81336899999997</v>
          </cell>
          <cell r="AT66">
            <v>0</v>
          </cell>
          <cell r="AU66">
            <v>0</v>
          </cell>
        </row>
        <row r="67">
          <cell r="A67" t="str">
            <v>ZCBMB01</v>
          </cell>
          <cell r="B67" t="str">
            <v xml:space="preserve">    Serie B - Venc. 15/04/2001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225.25745894160585</v>
          </cell>
          <cell r="AJ67">
            <v>230.03786496350367</v>
          </cell>
          <cell r="AK67">
            <v>234.81827098540145</v>
          </cell>
          <cell r="AL67">
            <v>239.65120894160583</v>
          </cell>
          <cell r="AM67">
            <v>244.48414689781021</v>
          </cell>
          <cell r="AN67">
            <v>249.21202098540147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  <cell r="AU67">
            <v>0</v>
          </cell>
        </row>
        <row r="68">
          <cell r="A68" t="str">
            <v>ZCBMC01</v>
          </cell>
          <cell r="B68" t="str">
            <v xml:space="preserve">    Serie C - Venc. 15/10/2001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212.98324213406292</v>
          </cell>
          <cell r="AJ68">
            <v>218.13389192886456</v>
          </cell>
          <cell r="AK68">
            <v>223.28454172366622</v>
          </cell>
          <cell r="AL68">
            <v>228.49179206566347</v>
          </cell>
          <cell r="AM68">
            <v>233.69904240766073</v>
          </cell>
          <cell r="AN68">
            <v>238.79309165526675</v>
          </cell>
          <cell r="AO68">
            <v>243.94374145006839</v>
          </cell>
          <cell r="AP68">
            <v>249.15099179206567</v>
          </cell>
          <cell r="AQ68">
            <v>-0.8490082079343324</v>
          </cell>
          <cell r="AR68">
            <v>0</v>
          </cell>
          <cell r="AT68">
            <v>0</v>
          </cell>
          <cell r="AU68">
            <v>0</v>
          </cell>
        </row>
        <row r="69">
          <cell r="A69" t="str">
            <v>ZCBMD02</v>
          </cell>
          <cell r="B69" t="str">
            <v xml:space="preserve">    Serie D - Venc. 15/10/2002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191.6515579379562</v>
          </cell>
          <cell r="AJ69">
            <v>196.86226277372265</v>
          </cell>
          <cell r="AK69">
            <v>202.07296760948907</v>
          </cell>
          <cell r="AL69">
            <v>207.34093293795621</v>
          </cell>
          <cell r="AM69">
            <v>212.60889826642335</v>
          </cell>
          <cell r="AN69">
            <v>217.76234260948905</v>
          </cell>
          <cell r="AO69">
            <v>222.97304744525547</v>
          </cell>
          <cell r="AP69">
            <v>228.24101277372262</v>
          </cell>
          <cell r="AQ69">
            <v>228.24101277372262</v>
          </cell>
          <cell r="AR69">
            <v>233.50897810218979</v>
          </cell>
          <cell r="AS69">
            <v>239.1458142710498</v>
          </cell>
          <cell r="AT69">
            <v>244.85028396292623</v>
          </cell>
          <cell r="AU69">
            <v>250.61078632026803</v>
          </cell>
        </row>
        <row r="70">
          <cell r="A70" t="str">
            <v>ZCBME03</v>
          </cell>
          <cell r="B70" t="str">
            <v xml:space="preserve">    Serie E - Venc. 15/10/2003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170.47683778234085</v>
          </cell>
          <cell r="AJ70">
            <v>175.7056006160164</v>
          </cell>
          <cell r="AK70">
            <v>180.93436344969197</v>
          </cell>
          <cell r="AL70">
            <v>186.22058521560572</v>
          </cell>
          <cell r="AM70">
            <v>191.5068069815195</v>
          </cell>
          <cell r="AN70">
            <v>196.67811088295687</v>
          </cell>
          <cell r="AO70">
            <v>201.90687371663245</v>
          </cell>
          <cell r="AP70">
            <v>207.1930954825462</v>
          </cell>
          <cell r="AQ70">
            <v>207.1930954825462</v>
          </cell>
          <cell r="AR70">
            <v>212.47931724845995</v>
          </cell>
          <cell r="AS70">
            <v>217.6085037591244</v>
          </cell>
          <cell r="AT70">
            <v>222.79923276340276</v>
          </cell>
          <cell r="AU70">
            <v>228.04094816913968</v>
          </cell>
        </row>
        <row r="71">
          <cell r="A71" t="str">
            <v>ZCBMF04</v>
          </cell>
          <cell r="B71" t="str">
            <v xml:space="preserve">    Serie F - Venc. 15/10/2004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151.10392720306513</v>
          </cell>
          <cell r="AJ71">
            <v>156.24652298850575</v>
          </cell>
          <cell r="AK71">
            <v>161.38911877394636</v>
          </cell>
          <cell r="AL71">
            <v>166.58822660098522</v>
          </cell>
          <cell r="AM71">
            <v>171.78733442802408</v>
          </cell>
          <cell r="AN71">
            <v>176.87341817186643</v>
          </cell>
          <cell r="AO71">
            <v>182.01601395730705</v>
          </cell>
          <cell r="AP71">
            <v>187.21512178434591</v>
          </cell>
          <cell r="AQ71">
            <v>187.21512178434591</v>
          </cell>
          <cell r="AR71">
            <v>192.41422961138477</v>
          </cell>
          <cell r="AS71">
            <v>197.05905096982579</v>
          </cell>
          <cell r="AT71">
            <v>201.75960317139271</v>
          </cell>
          <cell r="AU71">
            <v>206.50632696878532</v>
          </cell>
        </row>
        <row r="72">
          <cell r="A72" t="str">
            <v>EL</v>
          </cell>
          <cell r="B72" t="str">
            <v>Euronotas (Total)</v>
          </cell>
          <cell r="C72">
            <v>500</v>
          </cell>
          <cell r="D72">
            <v>500</v>
          </cell>
          <cell r="E72">
            <v>500</v>
          </cell>
          <cell r="F72">
            <v>500</v>
          </cell>
          <cell r="G72">
            <v>450</v>
          </cell>
          <cell r="H72">
            <v>450</v>
          </cell>
          <cell r="I72">
            <v>706</v>
          </cell>
          <cell r="J72">
            <v>1521</v>
          </cell>
          <cell r="K72">
            <v>1344.3</v>
          </cell>
          <cell r="L72">
            <v>1694.3</v>
          </cell>
          <cell r="M72">
            <v>1583.5</v>
          </cell>
          <cell r="N72">
            <v>2229.1999999999998</v>
          </cell>
          <cell r="O72">
            <v>3135.2000000000003</v>
          </cell>
          <cell r="P72">
            <v>3186.2069999999994</v>
          </cell>
          <cell r="Q72">
            <v>3116.4880000000003</v>
          </cell>
          <cell r="R72">
            <v>4708.9759999999997</v>
          </cell>
          <cell r="S72">
            <v>6391.0580000000018</v>
          </cell>
          <cell r="T72">
            <v>7373.7580000000007</v>
          </cell>
          <cell r="U72">
            <v>10018.364</v>
          </cell>
          <cell r="V72">
            <v>11142.913</v>
          </cell>
          <cell r="W72">
            <v>13265.6</v>
          </cell>
          <cell r="X72">
            <v>14311.309999999996</v>
          </cell>
          <cell r="Y72">
            <v>15317.809999999996</v>
          </cell>
          <cell r="Z72">
            <v>15465.555</v>
          </cell>
          <cell r="AA72">
            <v>16207.369000000001</v>
          </cell>
          <cell r="AB72">
            <v>17295.962000000003</v>
          </cell>
          <cell r="AC72">
            <v>20562.355</v>
          </cell>
          <cell r="AD72">
            <v>23837.216</v>
          </cell>
          <cell r="AE72">
            <v>23741.902999999995</v>
          </cell>
          <cell r="AF72">
            <v>23038.814000000002</v>
          </cell>
          <cell r="AG72">
            <v>24135.850999999995</v>
          </cell>
          <cell r="AH72">
            <v>26232.649999999991</v>
          </cell>
          <cell r="AI72">
            <v>27021.260000000009</v>
          </cell>
          <cell r="AJ72">
            <v>27145.400999999983</v>
          </cell>
          <cell r="AK72">
            <v>29439.003999999997</v>
          </cell>
          <cell r="AL72">
            <v>28091.969000000001</v>
          </cell>
          <cell r="AM72">
            <v>28977.365999999991</v>
          </cell>
          <cell r="AN72">
            <v>26695.616978000009</v>
          </cell>
          <cell r="AO72">
            <v>24365.95835500001</v>
          </cell>
          <cell r="AP72">
            <v>25414.800977862858</v>
          </cell>
          <cell r="AQ72">
            <v>25414.800977862858</v>
          </cell>
          <cell r="AR72">
            <v>24071.175819393349</v>
          </cell>
          <cell r="AS72">
            <v>23796.767157729035</v>
          </cell>
          <cell r="AT72">
            <v>26364.921584957137</v>
          </cell>
          <cell r="AU72">
            <v>26251.847998148634</v>
          </cell>
        </row>
        <row r="73">
          <cell r="A73" t="str">
            <v>EL</v>
          </cell>
          <cell r="B73" t="str">
            <v>Euronotas en Dólares</v>
          </cell>
          <cell r="C73">
            <v>500</v>
          </cell>
          <cell r="D73">
            <v>500</v>
          </cell>
          <cell r="E73">
            <v>500</v>
          </cell>
          <cell r="F73">
            <v>500</v>
          </cell>
          <cell r="G73">
            <v>450</v>
          </cell>
          <cell r="H73">
            <v>450</v>
          </cell>
          <cell r="I73">
            <v>706</v>
          </cell>
          <cell r="J73">
            <v>956</v>
          </cell>
          <cell r="K73">
            <v>756</v>
          </cell>
          <cell r="L73">
            <v>1106</v>
          </cell>
          <cell r="M73">
            <v>956</v>
          </cell>
          <cell r="N73">
            <v>1056</v>
          </cell>
          <cell r="O73">
            <v>1143.3</v>
          </cell>
          <cell r="P73">
            <v>793.3</v>
          </cell>
          <cell r="Q73">
            <v>687.3</v>
          </cell>
          <cell r="R73">
            <v>687.3</v>
          </cell>
          <cell r="S73">
            <v>812.3</v>
          </cell>
          <cell r="T73">
            <v>812.3</v>
          </cell>
          <cell r="U73">
            <v>787.34400000000005</v>
          </cell>
          <cell r="V73">
            <v>1075</v>
          </cell>
          <cell r="W73">
            <v>950</v>
          </cell>
          <cell r="X73">
            <v>950</v>
          </cell>
          <cell r="Y73">
            <v>950</v>
          </cell>
          <cell r="Z73">
            <v>850</v>
          </cell>
          <cell r="AA73">
            <v>1100</v>
          </cell>
          <cell r="AB73">
            <v>1100</v>
          </cell>
          <cell r="AC73">
            <v>2100</v>
          </cell>
          <cell r="AD73">
            <v>2100</v>
          </cell>
          <cell r="AE73">
            <v>2100</v>
          </cell>
          <cell r="AF73">
            <v>2225</v>
          </cell>
          <cell r="AG73">
            <v>2525</v>
          </cell>
          <cell r="AH73">
            <v>2025</v>
          </cell>
          <cell r="AI73">
            <v>2025</v>
          </cell>
          <cell r="AJ73">
            <v>1835.894</v>
          </cell>
          <cell r="AK73">
            <v>1835.894</v>
          </cell>
          <cell r="AL73">
            <v>1735.894</v>
          </cell>
          <cell r="AM73">
            <v>1735.894</v>
          </cell>
          <cell r="AN73">
            <v>1578.242</v>
          </cell>
          <cell r="AO73">
            <v>946.29399999999998</v>
          </cell>
          <cell r="AP73">
            <v>946.29399999999998</v>
          </cell>
          <cell r="AQ73">
            <v>946.29399999999998</v>
          </cell>
          <cell r="AR73">
            <v>864.67448300000001</v>
          </cell>
          <cell r="AS73">
            <v>864.67448300000001</v>
          </cell>
          <cell r="AT73">
            <v>864.67448300000001</v>
          </cell>
          <cell r="AU73">
            <v>864.67448300000001</v>
          </cell>
        </row>
        <row r="74">
          <cell r="B74" t="str">
            <v>Euronotas en Pesos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250</v>
          </cell>
          <cell r="X74">
            <v>750</v>
          </cell>
          <cell r="Y74">
            <v>750</v>
          </cell>
          <cell r="Z74">
            <v>1250</v>
          </cell>
          <cell r="AA74">
            <v>1250</v>
          </cell>
          <cell r="AB74">
            <v>1250</v>
          </cell>
          <cell r="AC74">
            <v>1250</v>
          </cell>
          <cell r="AD74">
            <v>1250</v>
          </cell>
          <cell r="AE74">
            <v>1000</v>
          </cell>
          <cell r="AF74">
            <v>1000</v>
          </cell>
          <cell r="AG74">
            <v>982.85</v>
          </cell>
          <cell r="AH74">
            <v>982.85</v>
          </cell>
          <cell r="AI74">
            <v>982.85</v>
          </cell>
          <cell r="AJ74">
            <v>927.78</v>
          </cell>
          <cell r="AK74">
            <v>927.78</v>
          </cell>
          <cell r="AL74">
            <v>927.78</v>
          </cell>
          <cell r="AM74">
            <v>927.78</v>
          </cell>
          <cell r="AN74">
            <v>673.74</v>
          </cell>
          <cell r="AO74">
            <v>193.1925</v>
          </cell>
          <cell r="AP74">
            <v>193.1925</v>
          </cell>
          <cell r="AQ74">
            <v>193.1925</v>
          </cell>
          <cell r="AR74">
            <v>82.029328430000007</v>
          </cell>
          <cell r="AS74">
            <v>28.285975320689658</v>
          </cell>
          <cell r="AT74">
            <v>21.586665376315789</v>
          </cell>
          <cell r="AU74">
            <v>4.4961677333333334</v>
          </cell>
        </row>
        <row r="75">
          <cell r="B75" t="str">
            <v>Euronotas en Yenes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20.28</v>
          </cell>
          <cell r="N75">
            <v>80.685829551184796</v>
          </cell>
          <cell r="O75">
            <v>552.29999999999995</v>
          </cell>
          <cell r="P75">
            <v>619.62800000000004</v>
          </cell>
          <cell r="Q75">
            <v>655.25499999999988</v>
          </cell>
          <cell r="R75">
            <v>1564.0720000000001</v>
          </cell>
          <cell r="S75">
            <v>2130.3590000000004</v>
          </cell>
          <cell r="T75">
            <v>2130.3590000000004</v>
          </cell>
          <cell r="U75">
            <v>3033.2039999999997</v>
          </cell>
          <cell r="V75">
            <v>3010.5129999999999</v>
          </cell>
          <cell r="W75">
            <v>3710.9000000000005</v>
          </cell>
          <cell r="X75">
            <v>3571.08</v>
          </cell>
          <cell r="Y75">
            <v>4055.8199999999997</v>
          </cell>
          <cell r="Z75">
            <v>3858.665</v>
          </cell>
          <cell r="AA75">
            <v>3433.2050000000004</v>
          </cell>
          <cell r="AB75">
            <v>3374.3420000000001</v>
          </cell>
          <cell r="AC75">
            <v>3283.4820000000004</v>
          </cell>
          <cell r="AD75">
            <v>3315.9119999999998</v>
          </cell>
          <cell r="AE75">
            <v>3756.0390000000002</v>
          </cell>
          <cell r="AF75">
            <v>3291.6149999999998</v>
          </cell>
          <cell r="AG75">
            <v>3252.2190000000005</v>
          </cell>
          <cell r="AH75">
            <v>3734</v>
          </cell>
          <cell r="AI75">
            <v>3904.6789999999996</v>
          </cell>
          <cell r="AJ75">
            <v>3877.39</v>
          </cell>
          <cell r="AK75">
            <v>4347.8409999999994</v>
          </cell>
          <cell r="AL75">
            <v>3904.4449999999997</v>
          </cell>
          <cell r="AM75">
            <v>3674.2309999999998</v>
          </cell>
          <cell r="AN75">
            <v>2638.4700849999999</v>
          </cell>
          <cell r="AO75">
            <v>2664.9034229999997</v>
          </cell>
          <cell r="AP75">
            <v>2761.8572971177009</v>
          </cell>
          <cell r="AQ75">
            <v>2761.8572971177009</v>
          </cell>
          <cell r="AR75">
            <v>2532.9473604022241</v>
          </cell>
          <cell r="AS75">
            <v>2510.0022646636976</v>
          </cell>
          <cell r="AT75">
            <v>2769.2179561922212</v>
          </cell>
          <cell r="AU75">
            <v>2733.7005672942528</v>
          </cell>
        </row>
        <row r="76">
          <cell r="B76" t="str">
            <v>Euronotas en Monedas del Area Euro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565</v>
          </cell>
          <cell r="K76">
            <v>588.29999999999995</v>
          </cell>
          <cell r="L76">
            <v>588.29999999999995</v>
          </cell>
          <cell r="M76">
            <v>607.22</v>
          </cell>
          <cell r="N76">
            <v>1092.5141704488153</v>
          </cell>
          <cell r="O76">
            <v>1335.7</v>
          </cell>
          <cell r="P76">
            <v>1668.5360000000001</v>
          </cell>
          <cell r="Q76">
            <v>1669.126</v>
          </cell>
          <cell r="R76">
            <v>2353.2869999999998</v>
          </cell>
          <cell r="S76">
            <v>3215.1549999999993</v>
          </cell>
          <cell r="T76">
            <v>4197.8550000000005</v>
          </cell>
          <cell r="U76">
            <v>5973.9750000000004</v>
          </cell>
          <cell r="V76">
            <v>6677.4</v>
          </cell>
          <cell r="W76">
            <v>7853.9000000000015</v>
          </cell>
          <cell r="X76">
            <v>8559.8900000000012</v>
          </cell>
          <cell r="Y76">
            <v>8750.0700000000033</v>
          </cell>
          <cell r="Z76">
            <v>8709.16</v>
          </cell>
          <cell r="AA76">
            <v>9678.5400000000009</v>
          </cell>
          <cell r="AB76">
            <v>10839.310000000003</v>
          </cell>
          <cell r="AC76">
            <v>13197.819</v>
          </cell>
          <cell r="AD76">
            <v>16409.329000000002</v>
          </cell>
          <cell r="AE76">
            <v>16160.719000000001</v>
          </cell>
          <cell r="AF76">
            <v>15836.6</v>
          </cell>
          <cell r="AG76">
            <v>16711.886000000002</v>
          </cell>
          <cell r="AH76">
            <v>18796.899999999998</v>
          </cell>
          <cell r="AI76">
            <v>19435.347000000002</v>
          </cell>
          <cell r="AJ76">
            <v>19846.034</v>
          </cell>
          <cell r="AK76">
            <v>21689.112000000001</v>
          </cell>
          <cell r="AL76">
            <v>20907.630999999998</v>
          </cell>
          <cell r="AM76">
            <v>22009.560999999998</v>
          </cell>
          <cell r="AN76">
            <v>21203.344410999998</v>
          </cell>
          <cell r="AO76">
            <v>19969.561054000002</v>
          </cell>
          <cell r="AP76">
            <v>21032.527645632701</v>
          </cell>
          <cell r="AQ76">
            <v>21032.527645632701</v>
          </cell>
          <cell r="AR76">
            <v>20122.883330532237</v>
          </cell>
          <cell r="AS76">
            <v>19930.098631796889</v>
          </cell>
          <cell r="AT76">
            <v>22201.454773262711</v>
          </cell>
          <cell r="AU76">
            <v>22133.654154107695</v>
          </cell>
        </row>
        <row r="77">
          <cell r="B77" t="str">
            <v>Euronotas en Otras Monedas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103.9</v>
          </cell>
          <cell r="P77">
            <v>104.74299999999999</v>
          </cell>
          <cell r="Q77">
            <v>104.807</v>
          </cell>
          <cell r="R77">
            <v>104.31700000000001</v>
          </cell>
          <cell r="S77">
            <v>233.244</v>
          </cell>
          <cell r="T77">
            <v>233.244</v>
          </cell>
          <cell r="U77">
            <v>223.84100000000001</v>
          </cell>
          <cell r="V77">
            <v>380</v>
          </cell>
          <cell r="W77">
            <v>500.8</v>
          </cell>
          <cell r="X77">
            <v>480.34000000000003</v>
          </cell>
          <cell r="Y77">
            <v>811.92</v>
          </cell>
          <cell r="Z77">
            <v>797.73</v>
          </cell>
          <cell r="AA77">
            <v>745.62400000000002</v>
          </cell>
          <cell r="AB77">
            <v>732.31</v>
          </cell>
          <cell r="AC77">
            <v>731.05399999999997</v>
          </cell>
          <cell r="AD77">
            <v>761.97500000000002</v>
          </cell>
          <cell r="AE77">
            <v>725.14499999999998</v>
          </cell>
          <cell r="AF77">
            <v>685.59899999999993</v>
          </cell>
          <cell r="AG77">
            <v>663.89599999999996</v>
          </cell>
          <cell r="AH77">
            <v>693.9</v>
          </cell>
          <cell r="AI77">
            <v>673.38400000000001</v>
          </cell>
          <cell r="AJ77">
            <v>658.30300000000011</v>
          </cell>
          <cell r="AK77">
            <v>638.37699999999995</v>
          </cell>
          <cell r="AL77">
            <v>616.21900000000005</v>
          </cell>
          <cell r="AM77">
            <v>629.9</v>
          </cell>
          <cell r="AN77">
            <v>601.82048199999997</v>
          </cell>
          <cell r="AO77">
            <v>592.00737800000002</v>
          </cell>
          <cell r="AP77">
            <v>480.92953511246708</v>
          </cell>
          <cell r="AQ77">
            <v>480.92953511246708</v>
          </cell>
          <cell r="AR77">
            <v>468.64131702888335</v>
          </cell>
          <cell r="AS77">
            <v>463.70580294775482</v>
          </cell>
          <cell r="AT77">
            <v>507.98770712589112</v>
          </cell>
          <cell r="AU77">
            <v>515.32262601334344</v>
          </cell>
        </row>
        <row r="78">
          <cell r="A78" t="str">
            <v>EL/USD-01</v>
          </cell>
          <cell r="B78" t="str">
            <v xml:space="preserve">    Euronota I (11%)</v>
          </cell>
          <cell r="C78">
            <v>300</v>
          </cell>
          <cell r="D78">
            <v>300</v>
          </cell>
          <cell r="E78">
            <v>300</v>
          </cell>
          <cell r="F78">
            <v>300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103.9</v>
          </cell>
          <cell r="P78">
            <v>104.74299999999999</v>
          </cell>
          <cell r="Q78">
            <v>104.807</v>
          </cell>
          <cell r="R78">
            <v>104.31700000000001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EL/USD-02</v>
          </cell>
          <cell r="B79" t="str">
            <v xml:space="preserve">    Euronota II (9.5%)</v>
          </cell>
          <cell r="C79">
            <v>200</v>
          </cell>
          <cell r="D79">
            <v>200</v>
          </cell>
          <cell r="E79">
            <v>200</v>
          </cell>
          <cell r="F79">
            <v>200</v>
          </cell>
          <cell r="G79">
            <v>200</v>
          </cell>
          <cell r="H79">
            <v>200</v>
          </cell>
          <cell r="I79">
            <v>200</v>
          </cell>
          <cell r="J79">
            <v>200</v>
          </cell>
          <cell r="K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EL/USD-03</v>
          </cell>
          <cell r="B80" t="str">
            <v xml:space="preserve">    Euronota III (8,25%)</v>
          </cell>
          <cell r="C80">
            <v>200</v>
          </cell>
          <cell r="D80">
            <v>200</v>
          </cell>
          <cell r="E80">
            <v>200</v>
          </cell>
          <cell r="F80">
            <v>200</v>
          </cell>
          <cell r="G80">
            <v>250</v>
          </cell>
          <cell r="H80">
            <v>250</v>
          </cell>
          <cell r="I80">
            <v>250</v>
          </cell>
          <cell r="J80">
            <v>250</v>
          </cell>
          <cell r="K80">
            <v>250</v>
          </cell>
          <cell r="L80">
            <v>250</v>
          </cell>
          <cell r="M80">
            <v>250</v>
          </cell>
          <cell r="N80">
            <v>250</v>
          </cell>
          <cell r="O80">
            <v>250</v>
          </cell>
          <cell r="P80">
            <v>250</v>
          </cell>
          <cell r="Q80">
            <v>250</v>
          </cell>
          <cell r="R80">
            <v>250</v>
          </cell>
          <cell r="S80">
            <v>250</v>
          </cell>
          <cell r="T80">
            <v>250</v>
          </cell>
          <cell r="U80">
            <v>250</v>
          </cell>
          <cell r="V80">
            <v>250</v>
          </cell>
          <cell r="W80">
            <v>250</v>
          </cell>
          <cell r="X80">
            <v>250</v>
          </cell>
          <cell r="Y80">
            <v>250</v>
          </cell>
          <cell r="Z80">
            <v>250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A81" t="str">
            <v>EL/USD-04</v>
          </cell>
          <cell r="B81" t="str">
            <v xml:space="preserve">    Euronota IV (7.46%)</v>
          </cell>
          <cell r="G81">
            <v>250</v>
          </cell>
          <cell r="H81">
            <v>250</v>
          </cell>
          <cell r="I81">
            <v>150</v>
          </cell>
          <cell r="J81">
            <v>150</v>
          </cell>
          <cell r="K81">
            <v>150</v>
          </cell>
          <cell r="L81">
            <v>150</v>
          </cell>
          <cell r="M81">
            <v>250</v>
          </cell>
          <cell r="N81">
            <v>250</v>
          </cell>
          <cell r="O81">
            <v>0</v>
          </cell>
          <cell r="P81">
            <v>250</v>
          </cell>
          <cell r="Q81">
            <v>250</v>
          </cell>
          <cell r="R81">
            <v>250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EL/USD-05</v>
          </cell>
          <cell r="B82" t="str">
            <v xml:space="preserve">    Euronota V (8.09%)</v>
          </cell>
          <cell r="I82">
            <v>106</v>
          </cell>
          <cell r="J82">
            <v>106</v>
          </cell>
          <cell r="K82">
            <v>106</v>
          </cell>
          <cell r="L82">
            <v>106</v>
          </cell>
          <cell r="M82">
            <v>106</v>
          </cell>
          <cell r="N82">
            <v>106</v>
          </cell>
          <cell r="O82">
            <v>106</v>
          </cell>
          <cell r="P82">
            <v>106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EL/USD-06</v>
          </cell>
          <cell r="B83" t="str">
            <v xml:space="preserve">    Euronota VI (6.875%)</v>
          </cell>
          <cell r="I83">
            <v>106</v>
          </cell>
          <cell r="J83">
            <v>150</v>
          </cell>
          <cell r="K83">
            <v>150</v>
          </cell>
          <cell r="L83">
            <v>150</v>
          </cell>
          <cell r="M83">
            <v>150</v>
          </cell>
          <cell r="N83">
            <v>150</v>
          </cell>
          <cell r="O83">
            <v>212.3</v>
          </cell>
          <cell r="P83">
            <v>212.3</v>
          </cell>
          <cell r="Q83">
            <v>212.3</v>
          </cell>
          <cell r="R83">
            <v>212.3</v>
          </cell>
          <cell r="S83">
            <v>212.3</v>
          </cell>
          <cell r="T83">
            <v>212.3</v>
          </cell>
          <cell r="U83">
            <v>212.34399999999999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EL/USD-07</v>
          </cell>
          <cell r="B84" t="str">
            <v xml:space="preserve">    Euronota VII (8.25%)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100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A85" t="str">
            <v>EL/DEM-08</v>
          </cell>
          <cell r="B85" t="str">
            <v xml:space="preserve">    Euronota VIII DM (8%)</v>
          </cell>
          <cell r="J85">
            <v>565</v>
          </cell>
          <cell r="K85">
            <v>588.29999999999995</v>
          </cell>
          <cell r="L85">
            <v>588.29999999999995</v>
          </cell>
          <cell r="M85">
            <v>607.22</v>
          </cell>
          <cell r="N85">
            <v>644.96377674802739</v>
          </cell>
          <cell r="O85">
            <v>635</v>
          </cell>
          <cell r="P85">
            <v>720.46100000000001</v>
          </cell>
          <cell r="Q85">
            <v>716.53800000000001</v>
          </cell>
          <cell r="R85">
            <v>699.34500000000003</v>
          </cell>
          <cell r="S85">
            <v>695.9</v>
          </cell>
          <cell r="T85">
            <v>695.9</v>
          </cell>
          <cell r="U85">
            <v>655.99</v>
          </cell>
          <cell r="V85">
            <v>654.70000000000005</v>
          </cell>
          <cell r="W85">
            <v>642.20000000000005</v>
          </cell>
          <cell r="X85">
            <v>589.79999999999995</v>
          </cell>
          <cell r="Y85">
            <v>573.26</v>
          </cell>
          <cell r="Z85">
            <v>566.05999999999995</v>
          </cell>
          <cell r="AA85">
            <v>561.79</v>
          </cell>
          <cell r="AB85">
            <v>540.71500000000003</v>
          </cell>
          <cell r="AC85">
            <v>553.25</v>
          </cell>
          <cell r="AD85">
            <v>594.67200000000003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A86" t="str">
            <v>EL/USD-09</v>
          </cell>
          <cell r="B86" t="str">
            <v xml:space="preserve">    Euronota IX (LS+1%)</v>
          </cell>
          <cell r="J86">
            <v>565</v>
          </cell>
          <cell r="K86">
            <v>588.29999999999995</v>
          </cell>
          <cell r="L86">
            <v>350</v>
          </cell>
          <cell r="M86">
            <v>350</v>
          </cell>
          <cell r="N86">
            <v>350</v>
          </cell>
          <cell r="O86">
            <v>350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EL/JPY-10</v>
          </cell>
          <cell r="B87" t="str">
            <v xml:space="preserve">    Euronota X  Y (LT+1.3%)</v>
          </cell>
          <cell r="L87">
            <v>350</v>
          </cell>
          <cell r="M87">
            <v>20.28</v>
          </cell>
          <cell r="N87">
            <v>20.171457387796199</v>
          </cell>
          <cell r="O87">
            <v>19.899999999999999</v>
          </cell>
          <cell r="P87">
            <v>22.329000000000001</v>
          </cell>
          <cell r="Q87">
            <v>23.613</v>
          </cell>
          <cell r="R87">
            <v>20.117000000000001</v>
          </cell>
          <cell r="S87">
            <v>19.2</v>
          </cell>
          <cell r="T87">
            <v>19.2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EL/DEM-11</v>
          </cell>
          <cell r="B88" t="str">
            <v xml:space="preserve">    Euronota XI DM (8.00%)</v>
          </cell>
          <cell r="M88">
            <v>20.28</v>
          </cell>
          <cell r="N88">
            <v>322.5</v>
          </cell>
          <cell r="O88">
            <v>317.5</v>
          </cell>
          <cell r="P88">
            <v>360.23099999999999</v>
          </cell>
          <cell r="Q88">
            <v>358.26900000000001</v>
          </cell>
          <cell r="R88">
            <v>349.67200000000003</v>
          </cell>
          <cell r="S88">
            <v>347.9</v>
          </cell>
          <cell r="T88">
            <v>347.9</v>
          </cell>
          <cell r="U88">
            <v>327.99700000000001</v>
          </cell>
          <cell r="V88">
            <v>327.39999999999998</v>
          </cell>
          <cell r="W88">
            <v>321.10000000000002</v>
          </cell>
          <cell r="X88">
            <v>299.39999999999998</v>
          </cell>
          <cell r="Y88">
            <v>286.63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EL/JPY-12</v>
          </cell>
          <cell r="B89" t="str">
            <v xml:space="preserve">    Euronota XII  Y (5%)</v>
          </cell>
          <cell r="N89">
            <v>25.239662761614341</v>
          </cell>
          <cell r="O89">
            <v>24.9</v>
          </cell>
          <cell r="P89">
            <v>27.911000000000001</v>
          </cell>
          <cell r="Q89">
            <v>29.515999999999998</v>
          </cell>
          <cell r="R89">
            <v>25.146000000000001</v>
          </cell>
          <cell r="S89">
            <v>24</v>
          </cell>
          <cell r="T89">
            <v>24</v>
          </cell>
          <cell r="U89">
            <v>22.8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EL/NLG-13</v>
          </cell>
          <cell r="B90" t="str">
            <v xml:space="preserve">    Euronota XIII FH1 (8%)</v>
          </cell>
          <cell r="N90">
            <v>28</v>
          </cell>
          <cell r="O90">
            <v>28.4</v>
          </cell>
          <cell r="P90">
            <v>32.142000000000003</v>
          </cell>
          <cell r="Q90">
            <v>32.027000000000001</v>
          </cell>
          <cell r="R90">
            <v>31.234000000000002</v>
          </cell>
          <cell r="S90">
            <v>31.1</v>
          </cell>
          <cell r="T90">
            <v>31.1</v>
          </cell>
          <cell r="U90">
            <v>29.245999999999999</v>
          </cell>
          <cell r="V90">
            <v>29.2</v>
          </cell>
          <cell r="W90">
            <v>28.6</v>
          </cell>
          <cell r="X90">
            <v>26.61</v>
          </cell>
          <cell r="Y90">
            <v>25.46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</row>
        <row r="91">
          <cell r="A91" t="str">
            <v>EL/USD-14</v>
          </cell>
          <cell r="B91" t="str">
            <v xml:space="preserve">    Euronota XIV (Dragones LT+1.75)</v>
          </cell>
          <cell r="N91">
            <v>100</v>
          </cell>
          <cell r="O91">
            <v>100</v>
          </cell>
          <cell r="P91">
            <v>100</v>
          </cell>
          <cell r="Q91">
            <v>100</v>
          </cell>
          <cell r="R91">
            <v>100</v>
          </cell>
          <cell r="S91">
            <v>100</v>
          </cell>
          <cell r="T91">
            <v>100</v>
          </cell>
          <cell r="U91">
            <v>100</v>
          </cell>
          <cell r="V91">
            <v>100</v>
          </cell>
          <cell r="W91">
            <v>100</v>
          </cell>
          <cell r="X91">
            <v>100</v>
          </cell>
          <cell r="Y91">
            <v>100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EL/DEM-15</v>
          </cell>
          <cell r="B92" t="str">
            <v xml:space="preserve">    Euronota XV DM (6.125%)</v>
          </cell>
          <cell r="N92">
            <v>29.050393700787936</v>
          </cell>
          <cell r="O92">
            <v>28.6</v>
          </cell>
          <cell r="P92">
            <v>32.420999999999999</v>
          </cell>
          <cell r="Q92">
            <v>32.244</v>
          </cell>
          <cell r="R92">
            <v>31.471</v>
          </cell>
          <cell r="S92">
            <v>31.3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EL/ATS-16</v>
          </cell>
          <cell r="B93" t="str">
            <v xml:space="preserve">    Euronota XVI ATS (8%)</v>
          </cell>
          <cell r="N93">
            <v>68</v>
          </cell>
          <cell r="O93">
            <v>64.8</v>
          </cell>
          <cell r="P93">
            <v>64.766999999999996</v>
          </cell>
          <cell r="Q93">
            <v>64.766999999999996</v>
          </cell>
          <cell r="R93">
            <v>75.212000000000003</v>
          </cell>
          <cell r="S93">
            <v>74.400000000000006</v>
          </cell>
          <cell r="T93">
            <v>74.400000000000006</v>
          </cell>
          <cell r="U93">
            <v>69.962999999999994</v>
          </cell>
          <cell r="V93">
            <v>69.900000000000006</v>
          </cell>
          <cell r="W93">
            <v>68.5</v>
          </cell>
          <cell r="X93">
            <v>63.85</v>
          </cell>
          <cell r="Y93">
            <v>61.17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EL/JPY-17</v>
          </cell>
          <cell r="B94" t="str">
            <v xml:space="preserve">    Euronota XVII Y (LT+1.875%)</v>
          </cell>
          <cell r="N94">
            <v>35.27470940177426</v>
          </cell>
          <cell r="O94">
            <v>34.799999999999997</v>
          </cell>
          <cell r="P94">
            <v>39.076000000000001</v>
          </cell>
          <cell r="Q94">
            <v>41.322000000000003</v>
          </cell>
          <cell r="R94">
            <v>35.204000000000001</v>
          </cell>
          <cell r="S94">
            <v>33.700000000000003</v>
          </cell>
          <cell r="T94">
            <v>33.700000000000003</v>
          </cell>
          <cell r="U94">
            <v>31.9</v>
          </cell>
          <cell r="V94">
            <v>31.3</v>
          </cell>
          <cell r="W94">
            <v>30.2</v>
          </cell>
          <cell r="X94">
            <v>30.5</v>
          </cell>
          <cell r="Y94">
            <v>30.53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EL/CAD-18</v>
          </cell>
          <cell r="B95" t="str">
            <v xml:space="preserve">    Euronota XVIII CAN (Swap L+2.1%)</v>
          </cell>
          <cell r="N95">
            <v>35.27470940177426</v>
          </cell>
          <cell r="O95">
            <v>72.7</v>
          </cell>
          <cell r="P95">
            <v>72.727000000000004</v>
          </cell>
          <cell r="Q95">
            <v>72.727000000000004</v>
          </cell>
          <cell r="R95">
            <v>72.727000000000004</v>
          </cell>
          <cell r="S95">
            <v>72.7</v>
          </cell>
          <cell r="T95">
            <v>72.7</v>
          </cell>
          <cell r="U95">
            <v>72.725999999999999</v>
          </cell>
          <cell r="V95">
            <v>72.7</v>
          </cell>
          <cell r="W95">
            <v>72.7</v>
          </cell>
          <cell r="X95">
            <v>72.7</v>
          </cell>
          <cell r="Y95">
            <v>72.72</v>
          </cell>
          <cell r="Z95">
            <v>72.72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EL/ITL-19</v>
          </cell>
          <cell r="B96" t="str">
            <v xml:space="preserve">    Euronota XIX LIT (13.45%)</v>
          </cell>
          <cell r="O96">
            <v>182.8</v>
          </cell>
          <cell r="P96">
            <v>177.62</v>
          </cell>
          <cell r="Q96">
            <v>182.26</v>
          </cell>
          <cell r="R96">
            <v>185.7</v>
          </cell>
          <cell r="S96">
            <v>286.20000000000005</v>
          </cell>
          <cell r="T96">
            <v>286.20000000000005</v>
          </cell>
          <cell r="U96">
            <v>293.178</v>
          </cell>
          <cell r="V96">
            <v>295.39999999999998</v>
          </cell>
          <cell r="W96">
            <v>294</v>
          </cell>
          <cell r="X96">
            <v>269.83</v>
          </cell>
          <cell r="Y96">
            <v>264.38</v>
          </cell>
          <cell r="Z96">
            <v>260.61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EL/JPY-20</v>
          </cell>
          <cell r="B97" t="str">
            <v xml:space="preserve">    Euronota XX Y (LT+1.9%)</v>
          </cell>
          <cell r="O97">
            <v>24.9</v>
          </cell>
          <cell r="P97">
            <v>27.911000000000001</v>
          </cell>
          <cell r="Q97">
            <v>29.515999999999998</v>
          </cell>
          <cell r="R97">
            <v>25.146000000000001</v>
          </cell>
          <cell r="S97">
            <v>24</v>
          </cell>
          <cell r="T97">
            <v>24</v>
          </cell>
          <cell r="U97">
            <v>22.8</v>
          </cell>
          <cell r="V97">
            <v>22.4</v>
          </cell>
          <cell r="W97">
            <v>21.6</v>
          </cell>
          <cell r="X97">
            <v>20.39</v>
          </cell>
          <cell r="Y97">
            <v>21.8</v>
          </cell>
          <cell r="Z97">
            <v>20.625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EL/JPY-21</v>
          </cell>
          <cell r="B98" t="str">
            <v xml:space="preserve">    Euronota XXI Y (LS+1.65%)</v>
          </cell>
          <cell r="O98">
            <v>99.5</v>
          </cell>
          <cell r="P98">
            <v>111.645</v>
          </cell>
          <cell r="Q98">
            <v>118.06399999999999</v>
          </cell>
          <cell r="R98">
            <v>100.583</v>
          </cell>
          <cell r="S98">
            <v>96.2</v>
          </cell>
          <cell r="T98">
            <v>96.2</v>
          </cell>
          <cell r="U98">
            <v>91.224000000000004</v>
          </cell>
          <cell r="V98">
            <v>89.6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EL/ESP-22</v>
          </cell>
          <cell r="B99" t="str">
            <v xml:space="preserve">    Euronota XXII Ptas (Swap LS+1.84%)</v>
          </cell>
          <cell r="O99">
            <v>78.599999999999994</v>
          </cell>
          <cell r="P99">
            <v>78.197999999999993</v>
          </cell>
          <cell r="Q99">
            <v>78.626999999999995</v>
          </cell>
          <cell r="R99">
            <v>78.626999999999995</v>
          </cell>
          <cell r="S99">
            <v>78.599999999999994</v>
          </cell>
          <cell r="T99">
            <v>78.599999999999994</v>
          </cell>
          <cell r="U99">
            <v>78.626000000000005</v>
          </cell>
          <cell r="V99">
            <v>78.599999999999994</v>
          </cell>
          <cell r="W99">
            <v>78.599999999999994</v>
          </cell>
          <cell r="X99">
            <v>78.599999999999994</v>
          </cell>
          <cell r="Y99">
            <v>78.62</v>
          </cell>
          <cell r="Z99">
            <v>78.62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EL/USD-23</v>
          </cell>
          <cell r="B100" t="str">
            <v xml:space="preserve">    Euronota XXIII (LS+2%)</v>
          </cell>
          <cell r="O100">
            <v>25</v>
          </cell>
          <cell r="P100">
            <v>25</v>
          </cell>
          <cell r="Q100">
            <v>25</v>
          </cell>
          <cell r="R100">
            <v>25</v>
          </cell>
          <cell r="S100">
            <v>25</v>
          </cell>
          <cell r="T100">
            <v>25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EL/LIB-24</v>
          </cell>
          <cell r="B101" t="str">
            <v xml:space="preserve">    Euronota XXIV LIB (LS+1.75%)</v>
          </cell>
          <cell r="O101">
            <v>31.2</v>
          </cell>
          <cell r="P101">
            <v>32.015999999999998</v>
          </cell>
          <cell r="Q101">
            <v>32.08</v>
          </cell>
          <cell r="R101">
            <v>31.59</v>
          </cell>
          <cell r="S101">
            <v>31.1</v>
          </cell>
          <cell r="T101">
            <v>31.1</v>
          </cell>
          <cell r="U101">
            <v>31.114999999999998</v>
          </cell>
          <cell r="V101">
            <v>31.3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EL/JPY-25</v>
          </cell>
          <cell r="B102" t="str">
            <v xml:space="preserve">    Euronota XXV Y (7.10%)</v>
          </cell>
          <cell r="O102">
            <v>149.30000000000001</v>
          </cell>
          <cell r="P102">
            <v>167.46700000000001</v>
          </cell>
          <cell r="Q102">
            <v>177.096</v>
          </cell>
          <cell r="R102">
            <v>150.875</v>
          </cell>
          <cell r="S102">
            <v>144.30000000000001</v>
          </cell>
          <cell r="T102">
            <v>144.30000000000001</v>
          </cell>
          <cell r="U102">
            <v>136.83600000000001</v>
          </cell>
          <cell r="V102">
            <v>134.30000000000001</v>
          </cell>
          <cell r="W102">
            <v>129.4</v>
          </cell>
          <cell r="X102">
            <v>122.36</v>
          </cell>
          <cell r="Y102">
            <v>130.84</v>
          </cell>
          <cell r="Z102">
            <v>123.75</v>
          </cell>
          <cell r="AA102">
            <v>115.295</v>
          </cell>
          <cell r="AB102">
            <v>112.56100000000001</v>
          </cell>
          <cell r="AC102">
            <v>108.342</v>
          </cell>
          <cell r="AD102">
            <v>109.85</v>
          </cell>
          <cell r="AE102">
            <v>130.28800000000001</v>
          </cell>
          <cell r="AF102">
            <v>126.316</v>
          </cell>
          <cell r="AG102">
            <v>124.193</v>
          </cell>
          <cell r="AH102">
            <v>141.1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EL/JPY-26</v>
          </cell>
          <cell r="B103" t="str">
            <v xml:space="preserve">    Euronota XXVI Y (6%)</v>
          </cell>
          <cell r="O103">
            <v>199</v>
          </cell>
          <cell r="P103">
            <v>223.28899999999999</v>
          </cell>
          <cell r="Q103">
            <v>236.12799999999999</v>
          </cell>
          <cell r="R103">
            <v>201.167</v>
          </cell>
          <cell r="S103">
            <v>192.4</v>
          </cell>
          <cell r="T103">
            <v>192.4</v>
          </cell>
          <cell r="U103">
            <v>182.44800000000001</v>
          </cell>
          <cell r="V103">
            <v>179.1</v>
          </cell>
          <cell r="W103">
            <v>172.5</v>
          </cell>
          <cell r="X103">
            <v>163.15</v>
          </cell>
          <cell r="Y103">
            <v>174.45</v>
          </cell>
          <cell r="Z103">
            <v>165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EL/FRF-27</v>
          </cell>
          <cell r="B104" t="str">
            <v xml:space="preserve">    Euronota XXVII FFr (9,875%)</v>
          </cell>
          <cell r="O104">
            <v>199</v>
          </cell>
          <cell r="P104">
            <v>202.696</v>
          </cell>
          <cell r="Q104">
            <v>204.39400000000001</v>
          </cell>
          <cell r="R104">
            <v>202.68100000000001</v>
          </cell>
          <cell r="S104">
            <v>203.6</v>
          </cell>
          <cell r="T104">
            <v>203.6</v>
          </cell>
          <cell r="U104">
            <v>193.982</v>
          </cell>
          <cell r="V104">
            <v>193.5</v>
          </cell>
          <cell r="W104">
            <v>190.5</v>
          </cell>
          <cell r="X104">
            <v>177.8</v>
          </cell>
          <cell r="Y104">
            <v>170.09</v>
          </cell>
          <cell r="Z104">
            <v>168.5</v>
          </cell>
          <cell r="AA104">
            <v>167.833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EL/DEM-28</v>
          </cell>
          <cell r="B105" t="str">
            <v xml:space="preserve">    Euronota XXVIII DM (9.25% anual)</v>
          </cell>
          <cell r="P105">
            <v>202.696</v>
          </cell>
          <cell r="Q105">
            <v>204.39400000000001</v>
          </cell>
          <cell r="R105">
            <v>699.34500000000003</v>
          </cell>
          <cell r="S105">
            <v>695.89400000000001</v>
          </cell>
          <cell r="T105">
            <v>695.89400000000001</v>
          </cell>
          <cell r="U105">
            <v>655.995</v>
          </cell>
          <cell r="V105">
            <v>654.70000000000005</v>
          </cell>
          <cell r="W105">
            <v>642.20000000000005</v>
          </cell>
          <cell r="X105">
            <v>598.79999999999995</v>
          </cell>
          <cell r="Y105">
            <v>573.26</v>
          </cell>
          <cell r="Z105">
            <v>566.05999999999995</v>
          </cell>
          <cell r="AA105">
            <v>561.79</v>
          </cell>
          <cell r="AB105">
            <v>561.79700000000003</v>
          </cell>
          <cell r="AC105">
            <v>561.79700000000003</v>
          </cell>
          <cell r="AD105">
            <v>657.89499999999998</v>
          </cell>
          <cell r="AE105">
            <v>657.89499999999998</v>
          </cell>
          <cell r="AF105">
            <v>657.89499999999998</v>
          </cell>
          <cell r="AG105">
            <v>657.89499999999998</v>
          </cell>
          <cell r="AH105">
            <v>657.9</v>
          </cell>
          <cell r="AI105">
            <v>657.9</v>
          </cell>
          <cell r="AJ105">
            <v>657.89499999999998</v>
          </cell>
          <cell r="AK105">
            <v>657.89499999999998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EL/JPY-29</v>
          </cell>
          <cell r="B106" t="str">
            <v xml:space="preserve">    Euronota XXIX Yenes (5.5%) Swap Dls.</v>
          </cell>
          <cell r="R106">
            <v>1005.8339999999999</v>
          </cell>
          <cell r="S106">
            <v>961.81500000000005</v>
          </cell>
          <cell r="T106">
            <v>961.81500000000005</v>
          </cell>
          <cell r="U106">
            <v>912.24199999999996</v>
          </cell>
          <cell r="V106">
            <v>950.51300000000003</v>
          </cell>
          <cell r="W106">
            <v>950.5</v>
          </cell>
          <cell r="X106">
            <v>950.5</v>
          </cell>
          <cell r="Y106">
            <v>950.51</v>
          </cell>
          <cell r="Z106">
            <v>950.51</v>
          </cell>
          <cell r="AA106">
            <v>950.51</v>
          </cell>
          <cell r="AB106">
            <v>950.51300000000003</v>
          </cell>
          <cell r="AC106">
            <v>950.51300000000003</v>
          </cell>
          <cell r="AD106">
            <v>950.51300000000003</v>
          </cell>
          <cell r="AE106">
            <v>950.51300000000003</v>
          </cell>
          <cell r="AF106">
            <v>950.51300000000003</v>
          </cell>
          <cell r="AG106">
            <v>950.51300000000003</v>
          </cell>
          <cell r="AH106">
            <v>950.5</v>
          </cell>
          <cell r="AI106">
            <v>950.51300000000003</v>
          </cell>
          <cell r="AJ106">
            <v>950.51300000000003</v>
          </cell>
          <cell r="AK106">
            <v>950.51300000000003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EL/FRS-30</v>
          </cell>
          <cell r="B107" t="str">
            <v xml:space="preserve">    Euronota XXX Chf (7.125%)</v>
          </cell>
          <cell r="R107">
            <v>1005.8339999999999</v>
          </cell>
          <cell r="S107">
            <v>129.44399999999999</v>
          </cell>
          <cell r="T107">
            <v>129.44399999999999</v>
          </cell>
          <cell r="U107">
            <v>120</v>
          </cell>
          <cell r="V107">
            <v>119.5</v>
          </cell>
          <cell r="W107">
            <v>111</v>
          </cell>
          <cell r="X107">
            <v>104.03</v>
          </cell>
          <cell r="Y107">
            <v>102.65</v>
          </cell>
          <cell r="Z107">
            <v>103.2</v>
          </cell>
          <cell r="AA107">
            <v>104.09399999999999</v>
          </cell>
          <cell r="AB107">
            <v>98.462999999999994</v>
          </cell>
          <cell r="AC107">
            <v>98.826999999999998</v>
          </cell>
          <cell r="AD107">
            <v>107.604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EL/DEM-31</v>
          </cell>
          <cell r="B108" t="str">
            <v xml:space="preserve">    Euronota XXXI DM (10.5%)</v>
          </cell>
          <cell r="S108">
            <v>695.89400000000001</v>
          </cell>
          <cell r="T108">
            <v>695.89400000000001</v>
          </cell>
          <cell r="U108">
            <v>655.995</v>
          </cell>
          <cell r="V108">
            <v>654.70000000000005</v>
          </cell>
          <cell r="W108">
            <v>642.20000000000005</v>
          </cell>
          <cell r="X108">
            <v>598.79999999999995</v>
          </cell>
          <cell r="Y108">
            <v>573.26</v>
          </cell>
          <cell r="Z108">
            <v>566.04999999999995</v>
          </cell>
          <cell r="AA108">
            <v>561.79</v>
          </cell>
          <cell r="AB108">
            <v>540.71500000000003</v>
          </cell>
          <cell r="AC108">
            <v>553.25</v>
          </cell>
          <cell r="AD108">
            <v>594.67399999999998</v>
          </cell>
          <cell r="AE108">
            <v>598.79999999999995</v>
          </cell>
          <cell r="AF108">
            <v>549.84299999999996</v>
          </cell>
          <cell r="AG108">
            <v>524.08199999999999</v>
          </cell>
          <cell r="AH108">
            <v>545.29999999999995</v>
          </cell>
          <cell r="AI108">
            <v>515.59</v>
          </cell>
          <cell r="AJ108">
            <v>488.59100000000001</v>
          </cell>
          <cell r="AK108">
            <v>481.58800000000002</v>
          </cell>
          <cell r="AL108">
            <v>448.62</v>
          </cell>
          <cell r="AM108">
            <v>475.35500000000002</v>
          </cell>
          <cell r="AN108">
            <v>453.313132</v>
          </cell>
          <cell r="AO108">
            <v>434.70035600000006</v>
          </cell>
          <cell r="AP108">
            <v>468.81705548946798</v>
          </cell>
          <cell r="AQ108">
            <v>468.81705548946798</v>
          </cell>
          <cell r="AR108">
            <v>448.5409992937274</v>
          </cell>
          <cell r="AS108">
            <v>447.16799564994977</v>
          </cell>
          <cell r="AT108">
            <v>505.22912140655785</v>
          </cell>
          <cell r="AU108">
            <v>503.68622765710853</v>
          </cell>
        </row>
        <row r="109">
          <cell r="A109" t="str">
            <v>EL/JPY-32</v>
          </cell>
          <cell r="B109" t="str">
            <v xml:space="preserve">    Euronota XXXII Y (5%)</v>
          </cell>
          <cell r="S109">
            <v>432.81700000000001</v>
          </cell>
          <cell r="T109">
            <v>432.81700000000001</v>
          </cell>
          <cell r="U109">
            <v>410.50900000000001</v>
          </cell>
          <cell r="V109">
            <v>403</v>
          </cell>
          <cell r="W109">
            <v>388.2</v>
          </cell>
          <cell r="X109">
            <v>367.1</v>
          </cell>
          <cell r="Y109">
            <v>392.53</v>
          </cell>
          <cell r="Z109">
            <v>371.26</v>
          </cell>
          <cell r="AA109">
            <v>345.89</v>
          </cell>
          <cell r="AB109">
            <v>337.685</v>
          </cell>
          <cell r="AC109">
            <v>325.02699999999999</v>
          </cell>
          <cell r="AD109">
            <v>329.55</v>
          </cell>
          <cell r="AE109">
            <v>390.863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EL/ATS-33</v>
          </cell>
          <cell r="B110" t="str">
            <v xml:space="preserve">    Euronota XXXIII ATS (8.5%)</v>
          </cell>
          <cell r="S110">
            <v>74.367000000000004</v>
          </cell>
          <cell r="T110">
            <v>74.367000000000004</v>
          </cell>
          <cell r="U110">
            <v>69.962999999999994</v>
          </cell>
          <cell r="V110">
            <v>69.900000000000006</v>
          </cell>
          <cell r="W110">
            <v>68.5</v>
          </cell>
          <cell r="X110">
            <v>63.85</v>
          </cell>
          <cell r="Y110">
            <v>61.17</v>
          </cell>
          <cell r="Z110">
            <v>60.363999999999997</v>
          </cell>
          <cell r="AA110">
            <v>59.96</v>
          </cell>
          <cell r="AB110">
            <v>57.69</v>
          </cell>
          <cell r="AC110">
            <v>58.975999999999999</v>
          </cell>
          <cell r="AD110">
            <v>63.36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EL/JPY-34</v>
          </cell>
          <cell r="B111" t="str">
            <v xml:space="preserve">    Euronota XXXIV Y (3.5%)</v>
          </cell>
          <cell r="S111">
            <v>67.326999999999998</v>
          </cell>
          <cell r="T111">
            <v>67.326999999999998</v>
          </cell>
          <cell r="U111">
            <v>63.856000000000002</v>
          </cell>
          <cell r="V111">
            <v>62.7</v>
          </cell>
          <cell r="W111">
            <v>60.4</v>
          </cell>
          <cell r="X111">
            <v>57.1</v>
          </cell>
          <cell r="Y111">
            <v>61.06</v>
          </cell>
          <cell r="Z111">
            <v>57.75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EL/USD-35</v>
          </cell>
          <cell r="B112" t="str">
            <v xml:space="preserve">    Euronota XXXV (9.17%)</v>
          </cell>
          <cell r="S112">
            <v>125</v>
          </cell>
          <cell r="T112">
            <v>125</v>
          </cell>
          <cell r="U112">
            <v>125</v>
          </cell>
          <cell r="V112">
            <v>125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EL/JPY-36</v>
          </cell>
          <cell r="B113" t="str">
            <v xml:space="preserve">    Euronota XXXVI Yenes (3.25%)</v>
          </cell>
          <cell r="S113">
            <v>134.6</v>
          </cell>
          <cell r="T113">
            <v>134.6</v>
          </cell>
          <cell r="U113">
            <v>127.71299999999999</v>
          </cell>
          <cell r="V113">
            <v>125.4</v>
          </cell>
          <cell r="W113">
            <v>120.8</v>
          </cell>
          <cell r="X113">
            <v>114.21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EL/DEM-37</v>
          </cell>
          <cell r="B114" t="str">
            <v xml:space="preserve">    Euronota XXXVII DM (10.25%)</v>
          </cell>
          <cell r="S114">
            <v>0</v>
          </cell>
          <cell r="T114">
            <v>695.9</v>
          </cell>
          <cell r="U114">
            <v>655.995</v>
          </cell>
          <cell r="V114">
            <v>654.70000000000005</v>
          </cell>
          <cell r="W114">
            <v>642.20000000000005</v>
          </cell>
          <cell r="X114">
            <v>598.79999999999995</v>
          </cell>
          <cell r="Y114">
            <v>573.25</v>
          </cell>
          <cell r="Z114">
            <v>566.05999999999995</v>
          </cell>
          <cell r="AA114">
            <v>561.79</v>
          </cell>
          <cell r="AB114">
            <v>540.71500000000003</v>
          </cell>
          <cell r="AC114">
            <v>553.25</v>
          </cell>
          <cell r="AD114">
            <v>594.67200000000003</v>
          </cell>
          <cell r="AE114">
            <v>598.79999999999995</v>
          </cell>
          <cell r="AF114">
            <v>549.84299999999996</v>
          </cell>
          <cell r="AG114">
            <v>524.08199999999999</v>
          </cell>
          <cell r="AH114">
            <v>545.29999999999995</v>
          </cell>
          <cell r="AI114">
            <v>515.59</v>
          </cell>
          <cell r="AJ114">
            <v>488.59100000000001</v>
          </cell>
          <cell r="AK114">
            <v>481.58800000000002</v>
          </cell>
          <cell r="AL114">
            <v>448.62</v>
          </cell>
          <cell r="AM114">
            <v>475.35500000000002</v>
          </cell>
          <cell r="AN114">
            <v>453.313132</v>
          </cell>
          <cell r="AO114">
            <v>434.70035600000006</v>
          </cell>
          <cell r="AP114">
            <v>468.81705548946798</v>
          </cell>
          <cell r="AQ114">
            <v>468.81705548946798</v>
          </cell>
          <cell r="AR114">
            <v>448.5409992937274</v>
          </cell>
          <cell r="AS114">
            <v>447.16799564994977</v>
          </cell>
          <cell r="AT114">
            <v>505.22912140655785</v>
          </cell>
          <cell r="AU114">
            <v>503.68622765710853</v>
          </cell>
        </row>
        <row r="115">
          <cell r="A115" t="str">
            <v>EL/ITL-38</v>
          </cell>
          <cell r="B115" t="str">
            <v xml:space="preserve">    Euronota XXXVIII LIT (13.25%)</v>
          </cell>
          <cell r="S115">
            <v>0</v>
          </cell>
          <cell r="T115">
            <v>318.10000000000002</v>
          </cell>
          <cell r="U115">
            <v>325.75400000000002</v>
          </cell>
          <cell r="V115">
            <v>328.2</v>
          </cell>
          <cell r="W115">
            <v>326.7</v>
          </cell>
          <cell r="X115">
            <v>299.81</v>
          </cell>
          <cell r="Y115">
            <v>293.75</v>
          </cell>
          <cell r="Z115">
            <v>289.57</v>
          </cell>
          <cell r="AA115">
            <v>285.73</v>
          </cell>
          <cell r="AB115">
            <v>274.25799999999998</v>
          </cell>
          <cell r="AC115">
            <v>280.50799999999998</v>
          </cell>
          <cell r="AD115">
            <v>300.48</v>
          </cell>
          <cell r="AE115">
            <v>302.41300000000001</v>
          </cell>
          <cell r="AF115">
            <v>277.69900000000001</v>
          </cell>
          <cell r="AG115">
            <v>264.685</v>
          </cell>
          <cell r="AH115">
            <v>275.39999999999998</v>
          </cell>
          <cell r="AI115">
            <v>260.39</v>
          </cell>
          <cell r="AJ115">
            <v>246.76400000000001</v>
          </cell>
          <cell r="AK115">
            <v>243.226</v>
          </cell>
          <cell r="AL115">
            <v>226.57599999999999</v>
          </cell>
          <cell r="AM115">
            <v>240.07900000000001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EL/JPY-39</v>
          </cell>
          <cell r="B116" t="str">
            <v xml:space="preserve">    Euronota XXXIL Y (7.4%)</v>
          </cell>
          <cell r="S116">
            <v>0</v>
          </cell>
          <cell r="T116">
            <v>0</v>
          </cell>
          <cell r="U116">
            <v>72.978999999999999</v>
          </cell>
          <cell r="V116">
            <v>71.7</v>
          </cell>
          <cell r="W116">
            <v>69</v>
          </cell>
          <cell r="X116">
            <v>65.260000000000005</v>
          </cell>
          <cell r="Y116">
            <v>69.78</v>
          </cell>
          <cell r="Z116">
            <v>66</v>
          </cell>
          <cell r="AA116">
            <v>61.49</v>
          </cell>
          <cell r="AB116">
            <v>60.033000000000001</v>
          </cell>
          <cell r="AC116">
            <v>57.781999999999996</v>
          </cell>
          <cell r="AD116">
            <v>58.58</v>
          </cell>
          <cell r="AE116">
            <v>69.486999999999995</v>
          </cell>
          <cell r="AF116">
            <v>67.367999999999995</v>
          </cell>
          <cell r="AG116">
            <v>66.236000000000004</v>
          </cell>
          <cell r="AH116">
            <v>75.2</v>
          </cell>
          <cell r="AI116">
            <v>78.516000000000005</v>
          </cell>
          <cell r="AJ116">
            <v>77.790999999999997</v>
          </cell>
          <cell r="AK116">
            <v>75.287000000000006</v>
          </cell>
          <cell r="AL116">
            <v>73.930000000000007</v>
          </cell>
          <cell r="AM116">
            <v>69.570999999999998</v>
          </cell>
          <cell r="AN116">
            <v>63.481986999999997</v>
          </cell>
          <cell r="AO116">
            <v>64.117976999999996</v>
          </cell>
          <cell r="AP116">
            <v>66.450701885538663</v>
          </cell>
          <cell r="AQ116">
            <v>66.450701885538663</v>
          </cell>
          <cell r="AR116">
            <v>60.943094385617428</v>
          </cell>
          <cell r="AS116">
            <v>60.391031931758135</v>
          </cell>
          <cell r="AT116">
            <v>66.627800449737649</v>
          </cell>
          <cell r="AU116">
            <v>65.773246731891803</v>
          </cell>
        </row>
        <row r="117">
          <cell r="A117" t="str">
            <v>EL/DEM-40</v>
          </cell>
          <cell r="B117" t="str">
            <v xml:space="preserve">    Euronota XL DM (11.25%)</v>
          </cell>
          <cell r="S117">
            <v>0</v>
          </cell>
          <cell r="T117">
            <v>0</v>
          </cell>
          <cell r="U117">
            <v>655.995</v>
          </cell>
          <cell r="V117">
            <v>654.70000000000005</v>
          </cell>
          <cell r="W117">
            <v>642.20000000000005</v>
          </cell>
          <cell r="X117">
            <v>598.79999999999995</v>
          </cell>
          <cell r="Y117">
            <v>573.26</v>
          </cell>
          <cell r="Z117">
            <v>566.05999999999995</v>
          </cell>
          <cell r="AA117">
            <v>561.79</v>
          </cell>
          <cell r="AB117">
            <v>540.71500000000003</v>
          </cell>
          <cell r="AC117">
            <v>553.25</v>
          </cell>
          <cell r="AD117">
            <v>594.67200000000003</v>
          </cell>
          <cell r="AE117">
            <v>598.79999999999995</v>
          </cell>
          <cell r="AF117">
            <v>549.84299999999996</v>
          </cell>
          <cell r="AG117">
            <v>524.08199999999999</v>
          </cell>
          <cell r="AH117">
            <v>545.29999999999995</v>
          </cell>
          <cell r="AI117">
            <v>515.59</v>
          </cell>
          <cell r="AJ117">
            <v>488.59100000000001</v>
          </cell>
          <cell r="AK117">
            <v>481.58800000000002</v>
          </cell>
          <cell r="AL117">
            <v>448.62</v>
          </cell>
          <cell r="AM117">
            <v>475.35500000000002</v>
          </cell>
          <cell r="AN117">
            <v>453.313132</v>
          </cell>
          <cell r="AO117">
            <v>434.70035600000006</v>
          </cell>
          <cell r="AP117">
            <v>468.81705548946798</v>
          </cell>
          <cell r="AQ117">
            <v>468.81705548946798</v>
          </cell>
          <cell r="AR117">
            <v>448.5409992937274</v>
          </cell>
          <cell r="AS117">
            <v>447.16799564994977</v>
          </cell>
          <cell r="AT117">
            <v>505.22912140655785</v>
          </cell>
          <cell r="AU117">
            <v>503.68622765710853</v>
          </cell>
        </row>
        <row r="118">
          <cell r="A118" t="str">
            <v>EL/ATS-41</v>
          </cell>
          <cell r="B118" t="str">
            <v xml:space="preserve">    Euronota XLI ATS (9%)</v>
          </cell>
          <cell r="S118">
            <v>0</v>
          </cell>
          <cell r="T118">
            <v>0</v>
          </cell>
          <cell r="U118">
            <v>93.284000000000006</v>
          </cell>
          <cell r="V118">
            <v>163</v>
          </cell>
          <cell r="W118">
            <v>159.80000000000001</v>
          </cell>
          <cell r="X118">
            <v>148.99</v>
          </cell>
          <cell r="Y118">
            <v>142.72</v>
          </cell>
          <cell r="Z118">
            <v>140.85</v>
          </cell>
          <cell r="AA118">
            <v>139.9</v>
          </cell>
          <cell r="AB118">
            <v>134.613</v>
          </cell>
          <cell r="AC118">
            <v>137.61099999999999</v>
          </cell>
          <cell r="AD118">
            <v>147.85400000000001</v>
          </cell>
          <cell r="AE118">
            <v>148.97399999999999</v>
          </cell>
          <cell r="AF118">
            <v>136.767</v>
          </cell>
          <cell r="AG118">
            <v>130.357</v>
          </cell>
          <cell r="AH118">
            <v>135.6</v>
          </cell>
          <cell r="AI118">
            <v>128.24600000000001</v>
          </cell>
          <cell r="AJ118">
            <v>121.53100000000001</v>
          </cell>
          <cell r="AK118">
            <v>119.789</v>
          </cell>
          <cell r="AL118">
            <v>111.589</v>
          </cell>
          <cell r="AM118">
            <v>118.239</v>
          </cell>
          <cell r="AN118">
            <v>112.755971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A119" t="str">
            <v>EL/JPY-42</v>
          </cell>
          <cell r="B119" t="str">
            <v xml:space="preserve">    Euronota XLII Y (7.4%)</v>
          </cell>
          <cell r="S119">
            <v>0</v>
          </cell>
          <cell r="T119">
            <v>0</v>
          </cell>
          <cell r="U119">
            <v>72.978999999999999</v>
          </cell>
          <cell r="V119">
            <v>71.7</v>
          </cell>
          <cell r="W119">
            <v>69</v>
          </cell>
          <cell r="X119">
            <v>65.260000000000005</v>
          </cell>
          <cell r="Y119">
            <v>69.78</v>
          </cell>
          <cell r="Z119">
            <v>66</v>
          </cell>
          <cell r="AA119">
            <v>61.49</v>
          </cell>
          <cell r="AB119">
            <v>60.033000000000001</v>
          </cell>
          <cell r="AC119">
            <v>57.781999999999996</v>
          </cell>
          <cell r="AD119">
            <v>58.58</v>
          </cell>
          <cell r="AE119">
            <v>69.486999999999995</v>
          </cell>
          <cell r="AF119">
            <v>67.367999999999995</v>
          </cell>
          <cell r="AG119">
            <v>66.236000000000004</v>
          </cell>
          <cell r="AH119">
            <v>75.2</v>
          </cell>
          <cell r="AI119">
            <v>78.516000000000005</v>
          </cell>
          <cell r="AJ119">
            <v>77.790999999999997</v>
          </cell>
          <cell r="AK119">
            <v>75.287000000000006</v>
          </cell>
          <cell r="AL119">
            <v>73.930000000000007</v>
          </cell>
          <cell r="AM119">
            <v>69.570999999999998</v>
          </cell>
          <cell r="AN119">
            <v>63.481986999999997</v>
          </cell>
          <cell r="AO119">
            <v>64.117976999999996</v>
          </cell>
          <cell r="AP119">
            <v>66.450701885538663</v>
          </cell>
          <cell r="AQ119">
            <v>66.450701885538663</v>
          </cell>
          <cell r="AR119">
            <v>60.943094385617428</v>
          </cell>
          <cell r="AS119">
            <v>60.391031931758135</v>
          </cell>
          <cell r="AT119">
            <v>66.627800449737649</v>
          </cell>
          <cell r="AU119">
            <v>65.773246731891803</v>
          </cell>
        </row>
        <row r="120">
          <cell r="A120" t="str">
            <v>EL/JPY-43</v>
          </cell>
          <cell r="B120" t="str">
            <v xml:space="preserve">    Euronota XLIII Y (5.5%)</v>
          </cell>
          <cell r="S120">
            <v>0</v>
          </cell>
          <cell r="T120">
            <v>0</v>
          </cell>
          <cell r="U120">
            <v>821.01800000000003</v>
          </cell>
          <cell r="V120">
            <v>806.1</v>
          </cell>
          <cell r="W120">
            <v>776.3</v>
          </cell>
          <cell r="X120">
            <v>734.21</v>
          </cell>
          <cell r="Y120">
            <v>785.06</v>
          </cell>
          <cell r="Z120">
            <v>742.51</v>
          </cell>
          <cell r="AA120">
            <v>691.78</v>
          </cell>
          <cell r="AB120">
            <v>675.37099999999998</v>
          </cell>
          <cell r="AC120">
            <v>650.05399999999997</v>
          </cell>
          <cell r="AD120">
            <v>659.09900000000005</v>
          </cell>
          <cell r="AE120">
            <v>781.72500000000002</v>
          </cell>
          <cell r="AF120">
            <v>757.89499999999998</v>
          </cell>
          <cell r="AG120">
            <v>745.15599999999995</v>
          </cell>
          <cell r="AH120">
            <v>846.3</v>
          </cell>
          <cell r="AI120">
            <v>883.30600000000004</v>
          </cell>
          <cell r="AJ120">
            <v>875.14599999999996</v>
          </cell>
          <cell r="AK120">
            <v>846.97900000000004</v>
          </cell>
          <cell r="AL120">
            <v>831.71600000000001</v>
          </cell>
          <cell r="AM120">
            <v>782.67700000000002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EL/DEM-44</v>
          </cell>
          <cell r="B121" t="str">
            <v xml:space="preserve">    Euronota XLIV DM (11.75%)</v>
          </cell>
          <cell r="S121">
            <v>0</v>
          </cell>
          <cell r="T121">
            <v>0</v>
          </cell>
          <cell r="U121">
            <v>655.995</v>
          </cell>
          <cell r="V121">
            <v>654.70000000000005</v>
          </cell>
          <cell r="W121">
            <v>642.20000000000005</v>
          </cell>
          <cell r="X121">
            <v>598.79999999999995</v>
          </cell>
          <cell r="Y121">
            <v>573.26</v>
          </cell>
          <cell r="Z121">
            <v>566.05999999999995</v>
          </cell>
          <cell r="AA121">
            <v>561.79</v>
          </cell>
          <cell r="AB121">
            <v>540.71500000000003</v>
          </cell>
          <cell r="AC121">
            <v>553.25</v>
          </cell>
          <cell r="AD121">
            <v>594.67200000000003</v>
          </cell>
          <cell r="AE121">
            <v>598.79999999999995</v>
          </cell>
          <cell r="AF121">
            <v>549.84299999999996</v>
          </cell>
          <cell r="AG121">
            <v>524.08199999999999</v>
          </cell>
          <cell r="AH121">
            <v>545.29999999999995</v>
          </cell>
          <cell r="AI121">
            <v>515.59</v>
          </cell>
          <cell r="AJ121">
            <v>488.59100000000001</v>
          </cell>
          <cell r="AK121">
            <v>481.58800000000002</v>
          </cell>
          <cell r="AL121">
            <v>448.62</v>
          </cell>
          <cell r="AM121">
            <v>475.35500000000002</v>
          </cell>
          <cell r="AN121">
            <v>453.313132</v>
          </cell>
          <cell r="AO121">
            <v>434.70035600000006</v>
          </cell>
          <cell r="AP121">
            <v>468.81705548946798</v>
          </cell>
          <cell r="AQ121">
            <v>468.81705548946798</v>
          </cell>
          <cell r="AR121">
            <v>448.5409992937274</v>
          </cell>
          <cell r="AS121">
            <v>447.16799564994977</v>
          </cell>
          <cell r="AT121">
            <v>505.22912140655785</v>
          </cell>
          <cell r="AU121">
            <v>503.68622765710853</v>
          </cell>
        </row>
        <row r="122">
          <cell r="A122" t="str">
            <v>EL/DEM-45</v>
          </cell>
          <cell r="B122" t="str">
            <v xml:space="preserve">    Euronota XLV DM (7%)</v>
          </cell>
          <cell r="S122">
            <v>0</v>
          </cell>
          <cell r="T122">
            <v>0</v>
          </cell>
          <cell r="U122">
            <v>327.99700000000001</v>
          </cell>
          <cell r="V122">
            <v>327.39999999999998</v>
          </cell>
          <cell r="W122">
            <v>321.10000000000002</v>
          </cell>
          <cell r="X122">
            <v>299.39999999999998</v>
          </cell>
          <cell r="Y122">
            <v>286.63</v>
          </cell>
          <cell r="Z122">
            <v>283.02999999999997</v>
          </cell>
          <cell r="AA122">
            <v>280.89999999999998</v>
          </cell>
          <cell r="AB122">
            <v>270.35700000000003</v>
          </cell>
          <cell r="AC122">
            <v>276.625</v>
          </cell>
          <cell r="AD122">
            <v>297.33600000000001</v>
          </cell>
          <cell r="AE122">
            <v>299.39999999999998</v>
          </cell>
          <cell r="AF122">
            <v>274.92200000000003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A123" t="str">
            <v>EL/JPY-46</v>
          </cell>
          <cell r="B123" t="str">
            <v xml:space="preserve">    Euronota XLVI Y (7.4%)</v>
          </cell>
          <cell r="S123">
            <v>0</v>
          </cell>
          <cell r="T123">
            <v>0</v>
          </cell>
          <cell r="U123">
            <v>63.9</v>
          </cell>
          <cell r="V123">
            <v>62.7</v>
          </cell>
          <cell r="W123">
            <v>60.4</v>
          </cell>
          <cell r="X123">
            <v>65.260000000000005</v>
          </cell>
          <cell r="Y123">
            <v>61.06</v>
          </cell>
          <cell r="Z123">
            <v>57.75</v>
          </cell>
          <cell r="AA123">
            <v>53.8</v>
          </cell>
          <cell r="AB123">
            <v>52.527999999999999</v>
          </cell>
          <cell r="AC123">
            <v>50.558999999999997</v>
          </cell>
          <cell r="AD123">
            <v>51.26</v>
          </cell>
          <cell r="AE123">
            <v>60.8</v>
          </cell>
          <cell r="AF123">
            <v>58.996000000000002</v>
          </cell>
          <cell r="AG123">
            <v>57.957000000000001</v>
          </cell>
          <cell r="AH123">
            <v>65.8</v>
          </cell>
          <cell r="AI123">
            <v>68.701999999999998</v>
          </cell>
          <cell r="AJ123">
            <v>68.066999999999993</v>
          </cell>
          <cell r="AK123">
            <v>65.876000000000005</v>
          </cell>
          <cell r="AL123">
            <v>64.688999999999993</v>
          </cell>
          <cell r="AM123">
            <v>60.875</v>
          </cell>
          <cell r="AN123">
            <v>55.546739000000002</v>
          </cell>
          <cell r="AO123">
            <v>56.103230000000003</v>
          </cell>
          <cell r="AP123">
            <v>58.144364149846332</v>
          </cell>
          <cell r="AQ123">
            <v>58.144364149846332</v>
          </cell>
          <cell r="AR123">
            <v>53.32520758741525</v>
          </cell>
          <cell r="AS123">
            <v>52.842152940288365</v>
          </cell>
          <cell r="AT123">
            <v>58.299325393520455</v>
          </cell>
          <cell r="AU123">
            <v>57.551590890405329</v>
          </cell>
        </row>
        <row r="124">
          <cell r="A124" t="str">
            <v>EL/ITL-47</v>
          </cell>
          <cell r="B124" t="str">
            <v xml:space="preserve">    Euronota XLVII LIT (11%)</v>
          </cell>
          <cell r="S124">
            <v>0</v>
          </cell>
          <cell r="T124">
            <v>0</v>
          </cell>
          <cell r="U124">
            <v>228.02</v>
          </cell>
          <cell r="V124">
            <v>229.7</v>
          </cell>
          <cell r="W124">
            <v>228.7</v>
          </cell>
          <cell r="X124">
            <v>209.8</v>
          </cell>
          <cell r="Y124">
            <v>205.62</v>
          </cell>
          <cell r="Z124">
            <v>202.7</v>
          </cell>
          <cell r="AA124">
            <v>200.01</v>
          </cell>
          <cell r="AB124">
            <v>191.98</v>
          </cell>
          <cell r="AC124">
            <v>196.35499999999999</v>
          </cell>
          <cell r="AD124">
            <v>210.33799999999999</v>
          </cell>
          <cell r="AE124">
            <v>211.68899999999999</v>
          </cell>
          <cell r="AF124">
            <v>194.38900000000001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EL/NLG-48</v>
          </cell>
          <cell r="B125" t="str">
            <v xml:space="preserve">    Euronota XLVIII FH (7.625%)</v>
          </cell>
          <cell r="S125">
            <v>0</v>
          </cell>
          <cell r="T125">
            <v>0</v>
          </cell>
          <cell r="U125">
            <v>0</v>
          </cell>
          <cell r="V125">
            <v>146</v>
          </cell>
          <cell r="W125">
            <v>143</v>
          </cell>
          <cell r="X125">
            <v>133.07</v>
          </cell>
          <cell r="Y125">
            <v>127.33</v>
          </cell>
          <cell r="Z125">
            <v>125.61</v>
          </cell>
          <cell r="AA125">
            <v>124.613</v>
          </cell>
          <cell r="AB125">
            <v>119.938</v>
          </cell>
          <cell r="AC125">
            <v>122.687</v>
          </cell>
          <cell r="AD125">
            <v>131.86199999999999</v>
          </cell>
          <cell r="AE125">
            <v>132.887</v>
          </cell>
          <cell r="AF125">
            <v>121.999</v>
          </cell>
          <cell r="AG125">
            <v>116.279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EL/LIB-49</v>
          </cell>
          <cell r="B126" t="str">
            <v xml:space="preserve">    Euronota XLIX LIB (11.5%)</v>
          </cell>
          <cell r="S126">
            <v>0</v>
          </cell>
          <cell r="T126">
            <v>0</v>
          </cell>
          <cell r="U126">
            <v>0</v>
          </cell>
          <cell r="V126">
            <v>156.5</v>
          </cell>
          <cell r="W126">
            <v>169.1</v>
          </cell>
          <cell r="X126">
            <v>164.9</v>
          </cell>
          <cell r="Y126">
            <v>166.56</v>
          </cell>
          <cell r="Z126">
            <v>161.4</v>
          </cell>
          <cell r="AA126">
            <v>167.58</v>
          </cell>
          <cell r="AB126">
            <v>167.52</v>
          </cell>
          <cell r="AC126">
            <v>166.81899999999999</v>
          </cell>
          <cell r="AD126">
            <v>170.3</v>
          </cell>
          <cell r="AE126">
            <v>168.24</v>
          </cell>
          <cell r="AF126">
            <v>161.22</v>
          </cell>
          <cell r="AG126">
            <v>157.47</v>
          </cell>
          <cell r="AH126">
            <v>164.6</v>
          </cell>
          <cell r="AI126">
            <v>161.6</v>
          </cell>
          <cell r="AJ126">
            <v>159.36000000000001</v>
          </cell>
          <cell r="AK126">
            <v>151.529</v>
          </cell>
          <cell r="AL126">
            <v>147.536</v>
          </cell>
          <cell r="AM126">
            <v>148.898</v>
          </cell>
          <cell r="AN126">
            <v>142.55167499999999</v>
          </cell>
          <cell r="AO126">
            <v>141.60996400000002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EL/USD-50</v>
          </cell>
          <cell r="B127" t="str">
            <v xml:space="preserve">    Euronota L (Libor + 270 p.b.)</v>
          </cell>
          <cell r="S127">
            <v>0</v>
          </cell>
          <cell r="T127">
            <v>0</v>
          </cell>
          <cell r="U127">
            <v>0</v>
          </cell>
          <cell r="V127">
            <v>500</v>
          </cell>
          <cell r="W127">
            <v>500</v>
          </cell>
          <cell r="X127">
            <v>500</v>
          </cell>
          <cell r="Y127">
            <v>500</v>
          </cell>
          <cell r="Z127">
            <v>500</v>
          </cell>
          <cell r="AA127">
            <v>500</v>
          </cell>
          <cell r="AB127">
            <v>500</v>
          </cell>
          <cell r="AC127">
            <v>500</v>
          </cell>
          <cell r="AD127">
            <v>500</v>
          </cell>
          <cell r="AE127">
            <v>500</v>
          </cell>
          <cell r="AF127">
            <v>500</v>
          </cell>
          <cell r="AG127">
            <v>500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A128" t="str">
            <v>EL/DEM-51</v>
          </cell>
          <cell r="B128" t="str">
            <v xml:space="preserve">    Euronota LI DM (9%)</v>
          </cell>
          <cell r="S128">
            <v>0</v>
          </cell>
          <cell r="T128">
            <v>0</v>
          </cell>
          <cell r="U128">
            <v>0</v>
          </cell>
          <cell r="V128">
            <v>245.5</v>
          </cell>
          <cell r="W128">
            <v>240.8</v>
          </cell>
          <cell r="X128">
            <v>224.55</v>
          </cell>
          <cell r="Y128">
            <v>214.97</v>
          </cell>
          <cell r="Z128">
            <v>212.27</v>
          </cell>
          <cell r="AA128">
            <v>210.67</v>
          </cell>
          <cell r="AB128">
            <v>202.768</v>
          </cell>
          <cell r="AC128">
            <v>207.46799999999999</v>
          </cell>
          <cell r="AD128">
            <v>223.001</v>
          </cell>
          <cell r="AE128">
            <v>224.55</v>
          </cell>
          <cell r="AF128">
            <v>206.191</v>
          </cell>
          <cell r="AG128">
            <v>196.53100000000001</v>
          </cell>
          <cell r="AH128">
            <v>204.5</v>
          </cell>
          <cell r="AI128">
            <v>193.34</v>
          </cell>
          <cell r="AJ128">
            <v>183.22200000000001</v>
          </cell>
          <cell r="AK128">
            <v>180.595</v>
          </cell>
          <cell r="AL128">
            <v>168.232</v>
          </cell>
          <cell r="AM128">
            <v>178.25800000000001</v>
          </cell>
          <cell r="AN128">
            <v>169.992424</v>
          </cell>
          <cell r="AO128">
            <v>163.01263399999999</v>
          </cell>
          <cell r="AP128">
            <v>175.80639580855049</v>
          </cell>
          <cell r="AQ128">
            <v>175.80639580855049</v>
          </cell>
          <cell r="AR128">
            <v>168.20287473514779</v>
          </cell>
          <cell r="AS128">
            <v>167.68799836873117</v>
          </cell>
          <cell r="AT128">
            <v>189.46092052745919</v>
          </cell>
          <cell r="AU128">
            <v>188.88233537141571</v>
          </cell>
        </row>
        <row r="129">
          <cell r="A129" t="str">
            <v>EL/DEM-52</v>
          </cell>
          <cell r="B129" t="str">
            <v xml:space="preserve">    Euronota LII DM (12%)</v>
          </cell>
          <cell r="S129">
            <v>0</v>
          </cell>
          <cell r="T129">
            <v>0</v>
          </cell>
          <cell r="U129">
            <v>0</v>
          </cell>
          <cell r="V129">
            <v>245.5</v>
          </cell>
          <cell r="W129">
            <v>240.8</v>
          </cell>
          <cell r="X129">
            <v>224.55</v>
          </cell>
          <cell r="Y129">
            <v>214.97</v>
          </cell>
          <cell r="Z129">
            <v>212.27</v>
          </cell>
          <cell r="AA129">
            <v>210.67</v>
          </cell>
          <cell r="AB129">
            <v>202.768</v>
          </cell>
          <cell r="AC129">
            <v>207.46799999999999</v>
          </cell>
          <cell r="AD129">
            <v>223</v>
          </cell>
          <cell r="AE129">
            <v>224.55</v>
          </cell>
          <cell r="AF129">
            <v>206.191</v>
          </cell>
          <cell r="AG129">
            <v>196.53100000000001</v>
          </cell>
          <cell r="AH129">
            <v>204.5</v>
          </cell>
          <cell r="AI129">
            <v>193.34</v>
          </cell>
          <cell r="AJ129">
            <v>183.22200000000001</v>
          </cell>
          <cell r="AK129">
            <v>180.595</v>
          </cell>
          <cell r="AL129">
            <v>168.232</v>
          </cell>
          <cell r="AM129">
            <v>178.25800000000001</v>
          </cell>
          <cell r="AN129">
            <v>169.992424</v>
          </cell>
          <cell r="AO129">
            <v>163.01263399999999</v>
          </cell>
          <cell r="AP129">
            <v>175.80639580855049</v>
          </cell>
          <cell r="AQ129">
            <v>175.80639580855049</v>
          </cell>
          <cell r="AR129">
            <v>168.20287473514779</v>
          </cell>
          <cell r="AS129">
            <v>167.68799836873117</v>
          </cell>
          <cell r="AT129">
            <v>189.46092052745919</v>
          </cell>
          <cell r="AU129">
            <v>188.88233537141571</v>
          </cell>
        </row>
        <row r="130">
          <cell r="A130" t="str">
            <v>EL/ITL-53</v>
          </cell>
          <cell r="B130" t="str">
            <v xml:space="preserve">    Euronota LIII LIT (11%)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326.7</v>
          </cell>
          <cell r="X130">
            <v>299.81</v>
          </cell>
          <cell r="Y130">
            <v>293.75</v>
          </cell>
          <cell r="Z130">
            <v>289.57</v>
          </cell>
          <cell r="AA130">
            <v>285.73</v>
          </cell>
          <cell r="AB130">
            <v>274.25799999999998</v>
          </cell>
          <cell r="AC130">
            <v>280.50799999999998</v>
          </cell>
          <cell r="AD130">
            <v>300.48</v>
          </cell>
          <cell r="AE130">
            <v>302.41300000000001</v>
          </cell>
          <cell r="AF130">
            <v>277.69900000000001</v>
          </cell>
          <cell r="AG130">
            <v>264.685</v>
          </cell>
          <cell r="AH130">
            <v>275.39999999999998</v>
          </cell>
          <cell r="AI130">
            <v>260.39</v>
          </cell>
          <cell r="AJ130">
            <v>246.76400000000001</v>
          </cell>
          <cell r="AK130">
            <v>243.226</v>
          </cell>
          <cell r="AL130">
            <v>226.57599999999999</v>
          </cell>
          <cell r="AM130">
            <v>240.07900000000001</v>
          </cell>
          <cell r="AN130">
            <v>228.94622699999999</v>
          </cell>
          <cell r="AO130">
            <v>219.545827</v>
          </cell>
          <cell r="AP130">
            <v>236.77649449653288</v>
          </cell>
          <cell r="AQ130">
            <v>236.77649449653288</v>
          </cell>
          <cell r="AR130">
            <v>226.53605262378136</v>
          </cell>
          <cell r="AS130">
            <v>225.84261994422502</v>
          </cell>
          <cell r="AT130">
            <v>255.16645732810505</v>
          </cell>
          <cell r="AU130">
            <v>254.38719980593308</v>
          </cell>
        </row>
        <row r="131">
          <cell r="A131" t="str">
            <v>EL/JPY-54</v>
          </cell>
          <cell r="B131" t="str">
            <v xml:space="preserve">    Euronota LIV Y (6%)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431.3</v>
          </cell>
          <cell r="X131">
            <v>407.89</v>
          </cell>
          <cell r="Y131">
            <v>436.14</v>
          </cell>
          <cell r="Z131">
            <v>412.5</v>
          </cell>
          <cell r="AA131">
            <v>384.32</v>
          </cell>
          <cell r="AB131">
            <v>375.20600000000002</v>
          </cell>
          <cell r="AC131">
            <v>361.14100000000002</v>
          </cell>
          <cell r="AD131">
            <v>366.16</v>
          </cell>
          <cell r="AE131">
            <v>434.29199999999997</v>
          </cell>
          <cell r="AF131">
            <v>421.053</v>
          </cell>
          <cell r="AG131">
            <v>413.976</v>
          </cell>
          <cell r="AH131">
            <v>470.2</v>
          </cell>
          <cell r="AI131">
            <v>490.72500000000002</v>
          </cell>
          <cell r="AJ131">
            <v>486.19200000000001</v>
          </cell>
          <cell r="AK131">
            <v>470.54399999999998</v>
          </cell>
          <cell r="AL131">
            <v>462.065</v>
          </cell>
          <cell r="AM131">
            <v>434.82</v>
          </cell>
          <cell r="AN131">
            <v>396.76241900000002</v>
          </cell>
          <cell r="AO131">
            <v>400.73735700000003</v>
          </cell>
          <cell r="AP131">
            <v>415.31688678461666</v>
          </cell>
          <cell r="AQ131">
            <v>415.31688678461666</v>
          </cell>
          <cell r="AR131">
            <v>380.8943399101089</v>
          </cell>
          <cell r="AS131">
            <v>377.44394957348834</v>
          </cell>
          <cell r="AT131">
            <v>416.42375281086032</v>
          </cell>
          <cell r="AU131">
            <v>411.08279207432378</v>
          </cell>
        </row>
        <row r="132">
          <cell r="A132" t="str">
            <v>EL/DEM-55</v>
          </cell>
          <cell r="B132" t="str">
            <v xml:space="preserve">    Euronota LV DM (11.75%)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321.10000000000002</v>
          </cell>
          <cell r="X132">
            <v>299.39999999999998</v>
          </cell>
          <cell r="Y132">
            <v>286.63</v>
          </cell>
          <cell r="Z132">
            <v>283.02999999999997</v>
          </cell>
          <cell r="AA132">
            <v>280.89999999999998</v>
          </cell>
          <cell r="AB132">
            <v>270.35700000000003</v>
          </cell>
          <cell r="AC132">
            <v>276.625</v>
          </cell>
          <cell r="AD132">
            <v>297.33600000000001</v>
          </cell>
          <cell r="AE132">
            <v>299.39999999999998</v>
          </cell>
          <cell r="AF132">
            <v>274.92200000000003</v>
          </cell>
          <cell r="AG132">
            <v>262.041</v>
          </cell>
          <cell r="AH132">
            <v>272.60000000000002</v>
          </cell>
          <cell r="AI132">
            <v>257.79000000000002</v>
          </cell>
          <cell r="AJ132">
            <v>244.29599999999999</v>
          </cell>
          <cell r="AK132">
            <v>240.79400000000001</v>
          </cell>
          <cell r="AL132">
            <v>224.31</v>
          </cell>
          <cell r="AM132">
            <v>237.678</v>
          </cell>
          <cell r="AN132">
            <v>226.656566</v>
          </cell>
          <cell r="AO132">
            <v>217.35017800000003</v>
          </cell>
          <cell r="AP132">
            <v>234.40852774473399</v>
          </cell>
          <cell r="AQ132">
            <v>234.40852774473399</v>
          </cell>
          <cell r="AR132">
            <v>224.2704996468637</v>
          </cell>
          <cell r="AS132">
            <v>223.58399782497489</v>
          </cell>
          <cell r="AT132">
            <v>252.61456070327893</v>
          </cell>
          <cell r="AU132">
            <v>251.84311382855427</v>
          </cell>
        </row>
        <row r="133">
          <cell r="A133" t="str">
            <v>EL/FRS-56</v>
          </cell>
          <cell r="B133" t="str">
            <v xml:space="preserve">    Euronota LVI Chf (7%)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148</v>
          </cell>
          <cell r="X133">
            <v>138.71</v>
          </cell>
          <cell r="Y133">
            <v>136.87</v>
          </cell>
          <cell r="Z133">
            <v>137.61000000000001</v>
          </cell>
          <cell r="AA133">
            <v>138.79</v>
          </cell>
          <cell r="AB133">
            <v>131.285</v>
          </cell>
          <cell r="AC133">
            <v>131.76900000000001</v>
          </cell>
          <cell r="AD133">
            <v>143.47200000000001</v>
          </cell>
          <cell r="AE133">
            <v>220.42599999999999</v>
          </cell>
          <cell r="AF133">
            <v>201.93899999999999</v>
          </cell>
          <cell r="AG133">
            <v>191.48500000000001</v>
          </cell>
          <cell r="AH133">
            <v>200.1</v>
          </cell>
          <cell r="AI133">
            <v>188.584</v>
          </cell>
          <cell r="AJ133">
            <v>180.22300000000001</v>
          </cell>
          <cell r="AK133">
            <v>183.79</v>
          </cell>
          <cell r="AL133">
            <v>173.61099999999999</v>
          </cell>
          <cell r="AM133">
            <v>183.20599999999999</v>
          </cell>
          <cell r="AN133">
            <v>174.165457</v>
          </cell>
          <cell r="AO133">
            <v>167.17748699999999</v>
          </cell>
          <cell r="AP133">
            <v>185.33390992771976</v>
          </cell>
          <cell r="AQ133">
            <v>185.33390992771976</v>
          </cell>
          <cell r="AR133">
            <v>178.91221374045801</v>
          </cell>
          <cell r="AS133">
            <v>179.00829405095772</v>
          </cell>
          <cell r="AT133">
            <v>201.80277142472758</v>
          </cell>
          <cell r="AU133">
            <v>202.3335806299319</v>
          </cell>
        </row>
        <row r="134">
          <cell r="A134" t="str">
            <v>EL/ARP-57</v>
          </cell>
          <cell r="B134" t="str">
            <v xml:space="preserve">    Euronota LVII $ (8.75%)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250</v>
          </cell>
          <cell r="X134">
            <v>250</v>
          </cell>
          <cell r="Y134">
            <v>250</v>
          </cell>
          <cell r="Z134">
            <v>250</v>
          </cell>
          <cell r="AA134">
            <v>250</v>
          </cell>
          <cell r="AB134">
            <v>250</v>
          </cell>
          <cell r="AC134">
            <v>250</v>
          </cell>
          <cell r="AD134">
            <v>250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A135" t="str">
            <v>EL/JPY-58</v>
          </cell>
          <cell r="B135" t="str">
            <v xml:space="preserve">    Euronota LVIII Y (5%) Samurai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431.3</v>
          </cell>
          <cell r="X135">
            <v>407.89</v>
          </cell>
          <cell r="Y135">
            <v>436.14</v>
          </cell>
          <cell r="Z135">
            <v>412.51</v>
          </cell>
          <cell r="AA135">
            <v>384.31</v>
          </cell>
          <cell r="AB135">
            <v>375.20600000000002</v>
          </cell>
          <cell r="AC135">
            <v>361.14100000000002</v>
          </cell>
          <cell r="AD135">
            <v>366.16</v>
          </cell>
          <cell r="AE135">
            <v>434.29199999999997</v>
          </cell>
          <cell r="AF135">
            <v>421.053</v>
          </cell>
          <cell r="AG135">
            <v>413.976</v>
          </cell>
          <cell r="AH135">
            <v>470.2</v>
          </cell>
          <cell r="AI135">
            <v>490.72500000000002</v>
          </cell>
          <cell r="AJ135">
            <v>486.19200000000001</v>
          </cell>
          <cell r="AK135">
            <v>470.54399999999998</v>
          </cell>
          <cell r="AL135">
            <v>462.065</v>
          </cell>
          <cell r="AM135">
            <v>434.82</v>
          </cell>
          <cell r="AN135">
            <v>396.76241900000002</v>
          </cell>
          <cell r="AO135">
            <v>400.73735700000003</v>
          </cell>
          <cell r="AP135">
            <v>415.31688678461666</v>
          </cell>
          <cell r="AQ135">
            <v>415.31688678461666</v>
          </cell>
          <cell r="AR135">
            <v>380.8943399101089</v>
          </cell>
          <cell r="AS135">
            <v>377.44394957348834</v>
          </cell>
          <cell r="AT135">
            <v>416.42375281086032</v>
          </cell>
          <cell r="AU135">
            <v>411.08279207432378</v>
          </cell>
        </row>
        <row r="136">
          <cell r="A136" t="str">
            <v>EL/DEM-59</v>
          </cell>
          <cell r="B136" t="str">
            <v xml:space="preserve">    Euronota LIX DM (8.5%)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642.20000000000005</v>
          </cell>
          <cell r="X136">
            <v>598.79999999999995</v>
          </cell>
          <cell r="Y136">
            <v>573.26</v>
          </cell>
          <cell r="Z136">
            <v>566.05999999999995</v>
          </cell>
          <cell r="AA136">
            <v>561.79</v>
          </cell>
          <cell r="AB136">
            <v>540.71500000000003</v>
          </cell>
          <cell r="AC136">
            <v>553.25</v>
          </cell>
          <cell r="AD136">
            <v>594.67200000000003</v>
          </cell>
          <cell r="AE136">
            <v>598.79999999999995</v>
          </cell>
          <cell r="AF136">
            <v>549.84299999999996</v>
          </cell>
          <cell r="AG136">
            <v>524.08199999999999</v>
          </cell>
          <cell r="AH136">
            <v>545.29999999999995</v>
          </cell>
          <cell r="AI136">
            <v>515.59</v>
          </cell>
          <cell r="AJ136">
            <v>488.59100000000001</v>
          </cell>
          <cell r="AK136">
            <v>481.58800000000002</v>
          </cell>
          <cell r="AL136">
            <v>448.62</v>
          </cell>
          <cell r="AM136">
            <v>475.35500000000002</v>
          </cell>
          <cell r="AN136">
            <v>453.313132</v>
          </cell>
          <cell r="AO136">
            <v>434.70035600000006</v>
          </cell>
          <cell r="AP136">
            <v>468.81705548946798</v>
          </cell>
          <cell r="AQ136">
            <v>468.81705548946798</v>
          </cell>
          <cell r="AR136">
            <v>448.5409992937274</v>
          </cell>
          <cell r="AS136">
            <v>447.16799564994977</v>
          </cell>
          <cell r="AT136">
            <v>505.22912140655785</v>
          </cell>
          <cell r="AU136">
            <v>503.68622765710853</v>
          </cell>
        </row>
        <row r="137">
          <cell r="A137" t="str">
            <v>EL/ITL-60</v>
          </cell>
          <cell r="B137" t="str">
            <v xml:space="preserve">    Euronota LX LIT (10%)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359.77</v>
          </cell>
          <cell r="Y137">
            <v>352.5</v>
          </cell>
          <cell r="Z137">
            <v>347.48</v>
          </cell>
          <cell r="AA137">
            <v>342.87</v>
          </cell>
          <cell r="AB137">
            <v>329.10899999999998</v>
          </cell>
          <cell r="AC137">
            <v>336.60899999999998</v>
          </cell>
          <cell r="AD137">
            <v>360.57</v>
          </cell>
          <cell r="AE137">
            <v>362.89499999999998</v>
          </cell>
          <cell r="AF137">
            <v>333.23899999999998</v>
          </cell>
          <cell r="AG137">
            <v>317.62200000000001</v>
          </cell>
          <cell r="AH137">
            <v>330.5</v>
          </cell>
          <cell r="AI137">
            <v>312.47000000000003</v>
          </cell>
          <cell r="AJ137">
            <v>296.11599999999999</v>
          </cell>
          <cell r="AK137">
            <v>291.87200000000001</v>
          </cell>
          <cell r="AL137">
            <v>271.89100000000002</v>
          </cell>
          <cell r="AM137">
            <v>288.09399999999999</v>
          </cell>
          <cell r="AN137">
            <v>274.73547300000001</v>
          </cell>
          <cell r="AO137">
            <v>263.454993</v>
          </cell>
          <cell r="AP137">
            <v>284.13179339583945</v>
          </cell>
          <cell r="AQ137">
            <v>284.13179339583945</v>
          </cell>
          <cell r="AR137">
            <v>271.84326314853763</v>
          </cell>
          <cell r="AS137">
            <v>271.01114393307</v>
          </cell>
          <cell r="AT137">
            <v>306.19974879372609</v>
          </cell>
          <cell r="AU137">
            <v>305.26463976711972</v>
          </cell>
        </row>
        <row r="138">
          <cell r="A138" t="str">
            <v>EL/ARP-61</v>
          </cell>
          <cell r="B138" t="str">
            <v xml:space="preserve">    Euronota LXI $ (11.75%)-2007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500</v>
          </cell>
          <cell r="Y138">
            <v>500</v>
          </cell>
          <cell r="Z138">
            <v>500</v>
          </cell>
          <cell r="AA138">
            <v>500</v>
          </cell>
          <cell r="AB138">
            <v>500</v>
          </cell>
          <cell r="AC138">
            <v>500</v>
          </cell>
          <cell r="AD138">
            <v>500</v>
          </cell>
          <cell r="AE138">
            <v>500</v>
          </cell>
          <cell r="AF138">
            <v>500</v>
          </cell>
          <cell r="AG138">
            <v>500</v>
          </cell>
          <cell r="AH138">
            <v>500</v>
          </cell>
          <cell r="AI138">
            <v>500</v>
          </cell>
          <cell r="AJ138">
            <v>500</v>
          </cell>
          <cell r="AK138">
            <v>500</v>
          </cell>
          <cell r="AL138">
            <v>500</v>
          </cell>
          <cell r="AM138">
            <v>500</v>
          </cell>
          <cell r="AN138">
            <v>403.64</v>
          </cell>
          <cell r="AO138">
            <v>80.260000000000005</v>
          </cell>
          <cell r="AP138">
            <v>80.260000000000005</v>
          </cell>
          <cell r="AQ138">
            <v>80.260000000000005</v>
          </cell>
          <cell r="AR138">
            <v>16.860628999999999</v>
          </cell>
          <cell r="AS138">
            <v>5.8140099999999997</v>
          </cell>
          <cell r="AT138">
            <v>4.4370076315789477</v>
          </cell>
          <cell r="AU138">
            <v>4.4961677333333334</v>
          </cell>
        </row>
        <row r="139">
          <cell r="A139" t="str">
            <v>EL/DEM-62</v>
          </cell>
          <cell r="B139" t="str">
            <v xml:space="preserve">    Euronota LXII DM (7,07%)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898.2</v>
          </cell>
          <cell r="Y139">
            <v>859.89</v>
          </cell>
          <cell r="Z139">
            <v>849.09</v>
          </cell>
          <cell r="AA139">
            <v>842.69</v>
          </cell>
          <cell r="AB139">
            <v>811.07299999999998</v>
          </cell>
          <cell r="AC139">
            <v>829.875</v>
          </cell>
          <cell r="AD139">
            <v>892</v>
          </cell>
          <cell r="AE139">
            <v>898.2</v>
          </cell>
          <cell r="AF139">
            <v>824.76499999999999</v>
          </cell>
          <cell r="AG139">
            <v>786.12199999999996</v>
          </cell>
          <cell r="AH139">
            <v>817.9</v>
          </cell>
          <cell r="AI139">
            <v>773.39</v>
          </cell>
          <cell r="AJ139">
            <v>732.88699999999994</v>
          </cell>
          <cell r="AK139">
            <v>722.38099999999997</v>
          </cell>
          <cell r="AL139">
            <v>672.93</v>
          </cell>
          <cell r="AM139">
            <v>713.03300000000002</v>
          </cell>
          <cell r="AN139">
            <v>679.969697</v>
          </cell>
          <cell r="AO139">
            <v>652.05053399999997</v>
          </cell>
          <cell r="AP139">
            <v>703.22558323420196</v>
          </cell>
          <cell r="AQ139">
            <v>703.22558323420196</v>
          </cell>
          <cell r="AR139">
            <v>672.81149894059115</v>
          </cell>
          <cell r="AS139">
            <v>670.75199347492469</v>
          </cell>
          <cell r="AT139">
            <v>757.84368210983678</v>
          </cell>
          <cell r="AU139">
            <v>755.52934148566283</v>
          </cell>
        </row>
        <row r="140">
          <cell r="A140" t="str">
            <v>EL/ATS-63</v>
          </cell>
          <cell r="B140" t="str">
            <v xml:space="preserve">    Euronota LXIII ATS (7%)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81.56</v>
          </cell>
          <cell r="Z140">
            <v>80.486000000000004</v>
          </cell>
          <cell r="AA140">
            <v>79.944999999999993</v>
          </cell>
          <cell r="AB140">
            <v>76.921000000000006</v>
          </cell>
          <cell r="AC140">
            <v>78.634</v>
          </cell>
          <cell r="AD140">
            <v>84.48</v>
          </cell>
          <cell r="AE140">
            <v>85.12</v>
          </cell>
          <cell r="AF140">
            <v>78.152000000000001</v>
          </cell>
          <cell r="AG140">
            <v>74.489999999999995</v>
          </cell>
          <cell r="AH140">
            <v>77.5</v>
          </cell>
          <cell r="AI140">
            <v>73.283000000000001</v>
          </cell>
          <cell r="AJ140">
            <v>69.445999999999998</v>
          </cell>
          <cell r="AK140">
            <v>68.450999999999993</v>
          </cell>
          <cell r="AL140">
            <v>63.765000000000001</v>
          </cell>
          <cell r="AM140">
            <v>67.564999999999998</v>
          </cell>
          <cell r="AN140">
            <v>64.431983000000002</v>
          </cell>
          <cell r="AO140">
            <v>61.786442999999998</v>
          </cell>
          <cell r="AP140">
            <v>66.635645552473804</v>
          </cell>
          <cell r="AQ140">
            <v>66.635645552473804</v>
          </cell>
          <cell r="AR140">
            <v>63.753692454482731</v>
          </cell>
          <cell r="AS140">
            <v>63.558539671365487</v>
          </cell>
          <cell r="AT140">
            <v>71.811098893649486</v>
          </cell>
          <cell r="AU140">
            <v>71.59179560885994</v>
          </cell>
        </row>
        <row r="141">
          <cell r="A141" t="str">
            <v>EL/ESP-64</v>
          </cell>
          <cell r="B141" t="str">
            <v xml:space="preserve">    Euronota LXIV Matador Ptas (7,5%)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135.66999999999999</v>
          </cell>
          <cell r="Z141">
            <v>134.02000000000001</v>
          </cell>
          <cell r="AA141">
            <v>132.63399999999999</v>
          </cell>
          <cell r="AB141">
            <v>128.196</v>
          </cell>
          <cell r="AC141">
            <v>130.22499999999999</v>
          </cell>
          <cell r="AD141">
            <v>139.86000000000001</v>
          </cell>
          <cell r="AE141">
            <v>140.548</v>
          </cell>
          <cell r="AF141">
            <v>129.26599999999999</v>
          </cell>
          <cell r="AG141">
            <v>123.206</v>
          </cell>
          <cell r="AH141">
            <v>128.19999999999999</v>
          </cell>
          <cell r="AI141">
            <v>121.212</v>
          </cell>
          <cell r="AJ141">
            <v>114.863</v>
          </cell>
          <cell r="AK141">
            <v>113.21899999999999</v>
          </cell>
          <cell r="AL141">
            <v>105.468</v>
          </cell>
          <cell r="AM141">
            <v>111.754</v>
          </cell>
          <cell r="AN141">
            <v>106.571878</v>
          </cell>
          <cell r="AO141">
            <v>102.19609799999999</v>
          </cell>
          <cell r="AP141">
            <v>110.21678153000403</v>
          </cell>
          <cell r="AQ141">
            <v>110.21678153000403</v>
          </cell>
          <cell r="AR141">
            <v>105.44997084308307</v>
          </cell>
          <cell r="AS141">
            <v>105.1271841815126</v>
          </cell>
          <cell r="AT141">
            <v>0</v>
          </cell>
          <cell r="AU141">
            <v>0</v>
          </cell>
        </row>
        <row r="142">
          <cell r="A142" t="str">
            <v>EL/JPY-65</v>
          </cell>
          <cell r="B142" t="str">
            <v xml:space="preserve">    Euronota LXV Y (4,4%)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436.14</v>
          </cell>
          <cell r="Z142">
            <v>412.5</v>
          </cell>
          <cell r="AA142">
            <v>384.32</v>
          </cell>
          <cell r="AB142">
            <v>375.20600000000002</v>
          </cell>
          <cell r="AC142">
            <v>361.14100000000002</v>
          </cell>
          <cell r="AD142">
            <v>366.16</v>
          </cell>
          <cell r="AE142">
            <v>434.29199999999997</v>
          </cell>
          <cell r="AF142">
            <v>421.053</v>
          </cell>
          <cell r="AG142">
            <v>413.976</v>
          </cell>
          <cell r="AH142">
            <v>470.2</v>
          </cell>
          <cell r="AI142">
            <v>490.72500000000002</v>
          </cell>
          <cell r="AJ142">
            <v>486.19200000000001</v>
          </cell>
          <cell r="AK142">
            <v>470.54399999999998</v>
          </cell>
          <cell r="AL142">
            <v>462.065</v>
          </cell>
          <cell r="AM142">
            <v>434.82</v>
          </cell>
          <cell r="AN142">
            <v>396.76241900000002</v>
          </cell>
          <cell r="AO142">
            <v>400.73735700000003</v>
          </cell>
          <cell r="AP142">
            <v>415.31688678461666</v>
          </cell>
          <cell r="AQ142">
            <v>415.31688678461666</v>
          </cell>
          <cell r="AR142">
            <v>380.8943399101089</v>
          </cell>
          <cell r="AS142">
            <v>377.44394957348834</v>
          </cell>
          <cell r="AT142">
            <v>416.42375281086032</v>
          </cell>
          <cell r="AU142">
            <v>411.08279207432378</v>
          </cell>
        </row>
        <row r="143">
          <cell r="A143" t="str">
            <v>EL/ITL-66</v>
          </cell>
          <cell r="B143" t="str">
            <v xml:space="preserve">    Euronota LXVI LIT (8,52%)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293.75</v>
          </cell>
          <cell r="Z143">
            <v>289.57</v>
          </cell>
          <cell r="AA143">
            <v>285.73</v>
          </cell>
          <cell r="AB143">
            <v>274.25799999999998</v>
          </cell>
          <cell r="AC143">
            <v>280.50799999999998</v>
          </cell>
          <cell r="AD143">
            <v>300.48099999999999</v>
          </cell>
          <cell r="AE143">
            <v>302.41300000000001</v>
          </cell>
          <cell r="AF143">
            <v>277.69900000000001</v>
          </cell>
          <cell r="AG143">
            <v>264.685</v>
          </cell>
          <cell r="AH143">
            <v>275.39999999999998</v>
          </cell>
          <cell r="AI143">
            <v>260.39</v>
          </cell>
          <cell r="AJ143">
            <v>246.76400000000001</v>
          </cell>
          <cell r="AK143">
            <v>243.226</v>
          </cell>
          <cell r="AL143">
            <v>226.57599999999999</v>
          </cell>
          <cell r="AM143">
            <v>240.07900000000001</v>
          </cell>
          <cell r="AN143">
            <v>228.94622699999999</v>
          </cell>
          <cell r="AO143">
            <v>219.545827</v>
          </cell>
          <cell r="AP143">
            <v>236.77649449653288</v>
          </cell>
          <cell r="AQ143">
            <v>236.77649449653288</v>
          </cell>
          <cell r="AR143">
            <v>226.53605262378136</v>
          </cell>
          <cell r="AS143">
            <v>225.84261994422502</v>
          </cell>
          <cell r="AT143">
            <v>255.16645732810505</v>
          </cell>
          <cell r="AU143">
            <v>254.38719980593308</v>
          </cell>
        </row>
        <row r="144">
          <cell r="A144" t="str">
            <v>EL/LIB-67</v>
          </cell>
          <cell r="B144" t="str">
            <v xml:space="preserve">    Euronota LXVII LIB (10%)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333.12</v>
          </cell>
          <cell r="Z144">
            <v>322.8</v>
          </cell>
          <cell r="AA144">
            <v>335.16</v>
          </cell>
          <cell r="AB144">
            <v>335.04199999999997</v>
          </cell>
          <cell r="AC144">
            <v>333.63900000000001</v>
          </cell>
          <cell r="AD144">
            <v>340.59899999999999</v>
          </cell>
          <cell r="AE144">
            <v>336.47899999999998</v>
          </cell>
          <cell r="AF144">
            <v>322.44</v>
          </cell>
          <cell r="AG144">
            <v>314.94099999999997</v>
          </cell>
          <cell r="AH144">
            <v>329.2</v>
          </cell>
          <cell r="AI144">
            <v>323.2</v>
          </cell>
          <cell r="AJ144">
            <v>318.72000000000003</v>
          </cell>
          <cell r="AK144">
            <v>303.05799999999999</v>
          </cell>
          <cell r="AL144">
            <v>295.072</v>
          </cell>
          <cell r="AM144">
            <v>297.79599999999999</v>
          </cell>
          <cell r="AN144">
            <v>285.10334999999998</v>
          </cell>
          <cell r="AO144">
            <v>283.21992700000004</v>
          </cell>
          <cell r="AP144">
            <v>295.59562518474729</v>
          </cell>
          <cell r="AQ144">
            <v>295.59562518474729</v>
          </cell>
          <cell r="AR144">
            <v>289.72910328842534</v>
          </cell>
          <cell r="AS144">
            <v>284.6975088967971</v>
          </cell>
          <cell r="AT144">
            <v>306.18493570116351</v>
          </cell>
          <cell r="AU144">
            <v>312.98904538341156</v>
          </cell>
        </row>
        <row r="145">
          <cell r="A145" t="str">
            <v>EL/ARP-68</v>
          </cell>
          <cell r="B145" t="str">
            <v xml:space="preserve">    Euronota LXVIII $ (8,75%)-2002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500</v>
          </cell>
          <cell r="AA145">
            <v>500</v>
          </cell>
          <cell r="AB145">
            <v>500</v>
          </cell>
          <cell r="AC145">
            <v>500</v>
          </cell>
          <cell r="AD145">
            <v>500</v>
          </cell>
          <cell r="AE145">
            <v>500</v>
          </cell>
          <cell r="AF145">
            <v>500</v>
          </cell>
          <cell r="AG145">
            <v>482.85</v>
          </cell>
          <cell r="AH145">
            <v>482.85</v>
          </cell>
          <cell r="AI145">
            <v>482.85</v>
          </cell>
          <cell r="AJ145">
            <v>427.78</v>
          </cell>
          <cell r="AK145">
            <v>427.78</v>
          </cell>
          <cell r="AL145">
            <v>427.78</v>
          </cell>
          <cell r="AM145">
            <v>427.78</v>
          </cell>
          <cell r="AN145">
            <v>270.10000000000002</v>
          </cell>
          <cell r="AO145">
            <v>112.9325</v>
          </cell>
          <cell r="AP145">
            <v>112.9325</v>
          </cell>
          <cell r="AQ145">
            <v>112.9325</v>
          </cell>
          <cell r="AR145">
            <v>65.168699430000004</v>
          </cell>
          <cell r="AS145">
            <v>22.471965320689659</v>
          </cell>
          <cell r="AT145">
            <v>17.149657744736842</v>
          </cell>
          <cell r="AU145">
            <v>0</v>
          </cell>
        </row>
        <row r="146">
          <cell r="A146" t="str">
            <v>EL/ITL-69</v>
          </cell>
          <cell r="B146" t="str">
            <v xml:space="preserve">    Euronota LXIX LIT Swap Can. 8,34%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439.11</v>
          </cell>
          <cell r="AA146">
            <v>439.11</v>
          </cell>
          <cell r="AB146">
            <v>439.11</v>
          </cell>
          <cell r="AC146">
            <v>439.11</v>
          </cell>
          <cell r="AD146">
            <v>439.11</v>
          </cell>
          <cell r="AE146">
            <v>453.61900000000003</v>
          </cell>
          <cell r="AF146">
            <v>416.54899999999998</v>
          </cell>
          <cell r="AG146">
            <v>397.02699999999999</v>
          </cell>
          <cell r="AH146">
            <v>413.1</v>
          </cell>
          <cell r="AI146">
            <v>390.59</v>
          </cell>
          <cell r="AJ146">
            <v>370.14600000000002</v>
          </cell>
          <cell r="AK146">
            <v>364.839</v>
          </cell>
          <cell r="AL146">
            <v>339.86399999999998</v>
          </cell>
          <cell r="AM146">
            <v>360.11799999999999</v>
          </cell>
          <cell r="AN146">
            <v>343.41934099999997</v>
          </cell>
          <cell r="AO146">
            <v>329.31874099999999</v>
          </cell>
          <cell r="AP146">
            <v>355.1647417447993</v>
          </cell>
          <cell r="AQ146">
            <v>355.1647417447993</v>
          </cell>
          <cell r="AR146">
            <v>339.80407893567207</v>
          </cell>
          <cell r="AS146">
            <v>338.76392991633753</v>
          </cell>
          <cell r="AT146">
            <v>382.74968599215759</v>
          </cell>
          <cell r="AU146">
            <v>381.58079970889963</v>
          </cell>
        </row>
        <row r="147">
          <cell r="A147" t="str">
            <v>EL/ITL-70</v>
          </cell>
          <cell r="B147" t="str">
            <v xml:space="preserve">    Euronota LXX LIT (9,25%)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214.29</v>
          </cell>
          <cell r="AB147">
            <v>205.69300000000001</v>
          </cell>
          <cell r="AC147">
            <v>210.381</v>
          </cell>
          <cell r="AD147">
            <v>450.72</v>
          </cell>
          <cell r="AE147">
            <v>453.61900000000003</v>
          </cell>
          <cell r="AF147">
            <v>416.54899999999998</v>
          </cell>
          <cell r="AG147">
            <v>397.02699999999999</v>
          </cell>
          <cell r="AH147">
            <v>413.1</v>
          </cell>
          <cell r="AI147">
            <v>390.59</v>
          </cell>
          <cell r="AJ147">
            <v>370.14600000000002</v>
          </cell>
          <cell r="AK147">
            <v>364.839</v>
          </cell>
          <cell r="AL147">
            <v>339.86399999999998</v>
          </cell>
          <cell r="AM147">
            <v>360.11799999999999</v>
          </cell>
          <cell r="AN147">
            <v>343.41934099999997</v>
          </cell>
          <cell r="AO147">
            <v>329.31874099999999</v>
          </cell>
          <cell r="AP147">
            <v>355.1647417447993</v>
          </cell>
          <cell r="AQ147">
            <v>355.1647417447993</v>
          </cell>
          <cell r="AR147">
            <v>339.80407893567207</v>
          </cell>
          <cell r="AS147">
            <v>338.76392991633753</v>
          </cell>
          <cell r="AT147">
            <v>382.74968599215759</v>
          </cell>
          <cell r="AU147">
            <v>381.58079970889963</v>
          </cell>
        </row>
        <row r="148">
          <cell r="A148" t="str">
            <v>EL/ITL-71</v>
          </cell>
          <cell r="B148" t="str">
            <v xml:space="preserve">    Euronota LXXI LIT (9% y 7%)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428.59500000000003</v>
          </cell>
          <cell r="AB148">
            <v>411.387</v>
          </cell>
          <cell r="AC148">
            <v>420.762</v>
          </cell>
          <cell r="AD148">
            <v>225.36</v>
          </cell>
          <cell r="AE148">
            <v>226.809</v>
          </cell>
          <cell r="AF148">
            <v>208.274</v>
          </cell>
          <cell r="AG148">
            <v>198.51400000000001</v>
          </cell>
          <cell r="AH148">
            <v>206.6</v>
          </cell>
          <cell r="AI148">
            <v>195.29</v>
          </cell>
          <cell r="AJ148">
            <v>185.07300000000001</v>
          </cell>
          <cell r="AK148">
            <v>182.42</v>
          </cell>
          <cell r="AL148">
            <v>169.93199999999999</v>
          </cell>
          <cell r="AM148">
            <v>180.059</v>
          </cell>
          <cell r="AN148">
            <v>171.70966999999999</v>
          </cell>
          <cell r="AO148">
            <v>164.65937</v>
          </cell>
          <cell r="AP148">
            <v>177.58237087239965</v>
          </cell>
          <cell r="AQ148">
            <v>177.58237087239965</v>
          </cell>
          <cell r="AR148">
            <v>169.90203946783603</v>
          </cell>
          <cell r="AS148">
            <v>169.38196495816877</v>
          </cell>
          <cell r="AT148">
            <v>191.3748429960788</v>
          </cell>
          <cell r="AU148">
            <v>190.79039985444982</v>
          </cell>
        </row>
        <row r="149">
          <cell r="A149" t="str">
            <v>EL/DEM-72</v>
          </cell>
          <cell r="B149" t="str">
            <v xml:space="preserve">    Euronota LXXII DM (8%)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561.79</v>
          </cell>
          <cell r="AB149">
            <v>540.71500000000003</v>
          </cell>
          <cell r="AC149">
            <v>553.25</v>
          </cell>
          <cell r="AD149">
            <v>594.67200000000003</v>
          </cell>
          <cell r="AE149">
            <v>598.79999999999995</v>
          </cell>
          <cell r="AF149">
            <v>549.84299999999996</v>
          </cell>
          <cell r="AG149">
            <v>524.08199999999999</v>
          </cell>
          <cell r="AH149">
            <v>545.29999999999995</v>
          </cell>
          <cell r="AI149">
            <v>515.59</v>
          </cell>
          <cell r="AJ149">
            <v>488.59100000000001</v>
          </cell>
          <cell r="AK149">
            <v>481.58800000000002</v>
          </cell>
          <cell r="AL149">
            <v>448.62</v>
          </cell>
          <cell r="AM149">
            <v>475.35500000000002</v>
          </cell>
          <cell r="AN149">
            <v>453.313132</v>
          </cell>
          <cell r="AO149">
            <v>434.70035600000006</v>
          </cell>
          <cell r="AP149">
            <v>468.81705548946798</v>
          </cell>
          <cell r="AQ149">
            <v>468.81705548946798</v>
          </cell>
          <cell r="AR149">
            <v>448.5409992937274</v>
          </cell>
          <cell r="AS149">
            <v>447.16799564994977</v>
          </cell>
          <cell r="AT149">
            <v>505.22912140655785</v>
          </cell>
          <cell r="AU149">
            <v>503.68622765710853</v>
          </cell>
        </row>
        <row r="150">
          <cell r="A150" t="str">
            <v>EL/ITL-73</v>
          </cell>
          <cell r="B150" t="str">
            <v xml:space="preserve">    Euronota LXXIII LIT (8%)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171.44</v>
          </cell>
          <cell r="AB150">
            <v>164.554</v>
          </cell>
          <cell r="AC150">
            <v>168.304</v>
          </cell>
          <cell r="AD150">
            <v>180.28</v>
          </cell>
          <cell r="AE150">
            <v>181.44800000000001</v>
          </cell>
          <cell r="AF150">
            <v>166.619</v>
          </cell>
          <cell r="AG150">
            <v>158.81100000000001</v>
          </cell>
          <cell r="AH150">
            <v>165.2</v>
          </cell>
          <cell r="AI150">
            <v>156.22999999999999</v>
          </cell>
          <cell r="AJ150">
            <v>148.05799999999999</v>
          </cell>
          <cell r="AK150">
            <v>145.93600000000001</v>
          </cell>
          <cell r="AL150">
            <v>135.94499999999999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EL/USD-74</v>
          </cell>
          <cell r="B151" t="str">
            <v xml:space="preserve">    Euronota LXXIV (Spread ajustable)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500</v>
          </cell>
          <cell r="AB151">
            <v>500</v>
          </cell>
          <cell r="AC151">
            <v>500</v>
          </cell>
          <cell r="AD151">
            <v>500</v>
          </cell>
          <cell r="AE151">
            <v>500</v>
          </cell>
          <cell r="AF151">
            <v>500</v>
          </cell>
          <cell r="AG151">
            <v>500</v>
          </cell>
          <cell r="AH151">
            <v>500</v>
          </cell>
          <cell r="AI151">
            <v>500</v>
          </cell>
          <cell r="AJ151">
            <v>310.89400000000001</v>
          </cell>
          <cell r="AK151">
            <v>310.89400000000001</v>
          </cell>
          <cell r="AL151">
            <v>310.89400000000001</v>
          </cell>
          <cell r="AM151">
            <v>310.89400000000001</v>
          </cell>
          <cell r="AN151">
            <v>153.24199999999999</v>
          </cell>
          <cell r="AO151">
            <v>134.876</v>
          </cell>
          <cell r="AP151">
            <v>134.876</v>
          </cell>
          <cell r="AQ151">
            <v>134.876</v>
          </cell>
          <cell r="AR151">
            <v>130.303483</v>
          </cell>
          <cell r="AS151">
            <v>130.303483</v>
          </cell>
          <cell r="AT151">
            <v>130.303483</v>
          </cell>
          <cell r="AU151">
            <v>130.303483</v>
          </cell>
        </row>
        <row r="152">
          <cell r="A152" t="str">
            <v>EL/EUR-75</v>
          </cell>
          <cell r="B152" t="str">
            <v xml:space="preserve">    Euronota LXXV Euro (8,75%)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430.76</v>
          </cell>
          <cell r="AC152">
            <v>438.03899999999999</v>
          </cell>
          <cell r="AD152">
            <v>467.798</v>
          </cell>
          <cell r="AE152">
            <v>470.32299999999998</v>
          </cell>
          <cell r="AF152">
            <v>428.36200000000002</v>
          </cell>
          <cell r="AG152">
            <v>411.59899999999999</v>
          </cell>
          <cell r="AH152">
            <v>638</v>
          </cell>
          <cell r="AI152">
            <v>601.61800000000005</v>
          </cell>
          <cell r="AJ152">
            <v>573.42200000000003</v>
          </cell>
          <cell r="AK152">
            <v>565.14200000000005</v>
          </cell>
          <cell r="AL152">
            <v>526.45399999999995</v>
          </cell>
          <cell r="AM152">
            <v>557.82799999999997</v>
          </cell>
          <cell r="AN152">
            <v>531.96205299999997</v>
          </cell>
          <cell r="AO152">
            <v>510.11999900000001</v>
          </cell>
          <cell r="AP152">
            <v>550.15587749862459</v>
          </cell>
          <cell r="AQ152">
            <v>550.15587749862459</v>
          </cell>
          <cell r="AR152">
            <v>526.36196157557686</v>
          </cell>
          <cell r="AS152">
            <v>524.75074339688649</v>
          </cell>
          <cell r="AT152">
            <v>592.88537549407113</v>
          </cell>
          <cell r="AU152">
            <v>591.07477095852641</v>
          </cell>
        </row>
        <row r="153">
          <cell r="A153" t="str">
            <v>EL/DEM-76</v>
          </cell>
          <cell r="B153" t="str">
            <v xml:space="preserve">    Euronota LXXVI DM (11% y 8%)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811.07299999999998</v>
          </cell>
          <cell r="AC153">
            <v>829.875</v>
          </cell>
          <cell r="AD153">
            <v>892.00800000000004</v>
          </cell>
          <cell r="AE153">
            <v>898.2</v>
          </cell>
          <cell r="AF153">
            <v>824.76499999999999</v>
          </cell>
          <cell r="AG153">
            <v>786.12199999999996</v>
          </cell>
          <cell r="AH153">
            <v>817.9</v>
          </cell>
          <cell r="AI153">
            <v>769</v>
          </cell>
          <cell r="AJ153">
            <v>732.96500000000003</v>
          </cell>
          <cell r="AK153">
            <v>722.38099999999997</v>
          </cell>
          <cell r="AL153">
            <v>672.93</v>
          </cell>
          <cell r="AM153">
            <v>713.03300000000002</v>
          </cell>
          <cell r="AN153">
            <v>679.969697</v>
          </cell>
          <cell r="AO153">
            <v>652.05053399999997</v>
          </cell>
          <cell r="AP153">
            <v>703.22558408215662</v>
          </cell>
          <cell r="AQ153">
            <v>703.22558408215662</v>
          </cell>
          <cell r="AR153">
            <v>672.81149399070091</v>
          </cell>
          <cell r="AS153">
            <v>670.75198705614832</v>
          </cell>
          <cell r="AT153">
            <v>757.84369762845847</v>
          </cell>
          <cell r="AU153">
            <v>755.52932913013501</v>
          </cell>
        </row>
        <row r="154">
          <cell r="A154" t="str">
            <v>EL/ITL-77</v>
          </cell>
          <cell r="B154" t="str">
            <v xml:space="preserve">    Euronota LXXVII LIT (10,375% y 8%)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411.387</v>
          </cell>
          <cell r="AC154">
            <v>420.762</v>
          </cell>
          <cell r="AD154">
            <v>450.721</v>
          </cell>
          <cell r="AE154">
            <v>453.61900000000003</v>
          </cell>
          <cell r="AF154">
            <v>416.54899999999998</v>
          </cell>
          <cell r="AG154">
            <v>397.02699999999999</v>
          </cell>
          <cell r="AH154">
            <v>413.1</v>
          </cell>
          <cell r="AI154">
            <v>390.59</v>
          </cell>
          <cell r="AJ154">
            <v>370.14600000000002</v>
          </cell>
          <cell r="AK154">
            <v>364.839</v>
          </cell>
          <cell r="AL154">
            <v>339.86399999999998</v>
          </cell>
          <cell r="AM154">
            <v>360.11799999999999</v>
          </cell>
          <cell r="AN154">
            <v>343.41934099999997</v>
          </cell>
          <cell r="AO154">
            <v>329.31874099999999</v>
          </cell>
          <cell r="AP154">
            <v>355.1647417447993</v>
          </cell>
          <cell r="AQ154">
            <v>355.1647417447993</v>
          </cell>
          <cell r="AR154">
            <v>339.80407893567207</v>
          </cell>
          <cell r="AS154">
            <v>338.76392991633753</v>
          </cell>
          <cell r="AT154">
            <v>382.74968599215759</v>
          </cell>
          <cell r="AU154">
            <v>381.58079970889963</v>
          </cell>
        </row>
        <row r="155">
          <cell r="A155" t="str">
            <v>EL/FRF-78</v>
          </cell>
          <cell r="B155" t="str">
            <v xml:space="preserve">    Euronota LXXVIII FFR (11% y 8%)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247.33699999999999</v>
          </cell>
          <cell r="AD155">
            <v>266.04000000000002</v>
          </cell>
          <cell r="AE155">
            <v>267.42700000000002</v>
          </cell>
          <cell r="AF155">
            <v>245.91399999999999</v>
          </cell>
          <cell r="AG155">
            <v>234.39</v>
          </cell>
          <cell r="AH155">
            <v>243.9</v>
          </cell>
          <cell r="AI155">
            <v>229.29</v>
          </cell>
          <cell r="AJ155">
            <v>218.54400000000001</v>
          </cell>
          <cell r="AK155">
            <v>215.38800000000001</v>
          </cell>
          <cell r="AL155">
            <v>200.64400000000001</v>
          </cell>
          <cell r="AM155">
            <v>212.601</v>
          </cell>
          <cell r="AN155">
            <v>201.16154599999999</v>
          </cell>
          <cell r="AO155">
            <v>192.90196900000001</v>
          </cell>
          <cell r="AP155">
            <v>208.04154410416285</v>
          </cell>
          <cell r="AQ155">
            <v>208.04154410416285</v>
          </cell>
          <cell r="AR155">
            <v>199.04387051495746</v>
          </cell>
          <cell r="AS155">
            <v>198.43458807066642</v>
          </cell>
          <cell r="AT155">
            <v>224.19971146245058</v>
          </cell>
          <cell r="AU155">
            <v>223.51503103142551</v>
          </cell>
        </row>
        <row r="156">
          <cell r="A156" t="str">
            <v>EL/NLG-78</v>
          </cell>
          <cell r="B156" t="str">
            <v xml:space="preserve">    Euronota LXXVIII DGU (11% y 8%)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245.374</v>
          </cell>
          <cell r="AD156">
            <v>263.63</v>
          </cell>
          <cell r="AE156">
            <v>265.77</v>
          </cell>
          <cell r="AF156">
            <v>243.99799999999999</v>
          </cell>
          <cell r="AG156">
            <v>232.55799999999999</v>
          </cell>
          <cell r="AH156">
            <v>242</v>
          </cell>
          <cell r="AI156">
            <v>227.50200000000001</v>
          </cell>
          <cell r="AJ156">
            <v>216.84</v>
          </cell>
          <cell r="AK156">
            <v>213.709</v>
          </cell>
          <cell r="AL156">
            <v>199.07900000000001</v>
          </cell>
          <cell r="AM156">
            <v>210.94300000000001</v>
          </cell>
          <cell r="AN156">
            <v>202.74273099999999</v>
          </cell>
          <cell r="AO156">
            <v>194.41823099999999</v>
          </cell>
          <cell r="AP156">
            <v>209.67680726205757</v>
          </cell>
          <cell r="AQ156">
            <v>209.67680726205757</v>
          </cell>
          <cell r="AR156">
            <v>200.60840950960613</v>
          </cell>
          <cell r="AS156">
            <v>199.99433793947875</v>
          </cell>
          <cell r="AT156">
            <v>225.96198221343872</v>
          </cell>
          <cell r="AU156">
            <v>225.27192000788102</v>
          </cell>
        </row>
        <row r="157">
          <cell r="A157" t="str">
            <v>EL/USD-79</v>
          </cell>
          <cell r="B157" t="str">
            <v xml:space="preserve">    Euronota LXXIX Dls. (Glob IV-25bp)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1000</v>
          </cell>
          <cell r="AD157">
            <v>1000</v>
          </cell>
          <cell r="AE157">
            <v>1000</v>
          </cell>
          <cell r="AF157">
            <v>1000</v>
          </cell>
          <cell r="AG157">
            <v>1000</v>
          </cell>
          <cell r="AH157">
            <v>1000</v>
          </cell>
          <cell r="AI157">
            <v>1000</v>
          </cell>
          <cell r="AJ157">
            <v>1000</v>
          </cell>
          <cell r="AK157">
            <v>1000</v>
          </cell>
          <cell r="AL157">
            <v>1000</v>
          </cell>
          <cell r="AM157">
            <v>1000</v>
          </cell>
          <cell r="AN157">
            <v>1000</v>
          </cell>
          <cell r="AO157">
            <v>455.51799999999997</v>
          </cell>
          <cell r="AP157">
            <v>455.51799999999997</v>
          </cell>
          <cell r="AQ157">
            <v>455.51799999999997</v>
          </cell>
          <cell r="AR157">
            <v>383.471</v>
          </cell>
          <cell r="AS157">
            <v>383.471</v>
          </cell>
          <cell r="AT157">
            <v>383.471</v>
          </cell>
          <cell r="AU157">
            <v>383.471</v>
          </cell>
        </row>
        <row r="158">
          <cell r="A158" t="str">
            <v>EL/EUR-80</v>
          </cell>
          <cell r="B158" t="str">
            <v xml:space="preserve">    Euronota LXXX Euro (8,125%)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821.32299999999998</v>
          </cell>
          <cell r="AD158">
            <v>877.12099999999998</v>
          </cell>
          <cell r="AE158">
            <v>881.85500000000002</v>
          </cell>
          <cell r="AF158">
            <v>803.178</v>
          </cell>
          <cell r="AG158">
            <v>771.74800000000005</v>
          </cell>
          <cell r="AH158">
            <v>797.5</v>
          </cell>
          <cell r="AI158">
            <v>752.02300000000002</v>
          </cell>
          <cell r="AJ158">
            <v>716.77700000000004</v>
          </cell>
          <cell r="AK158">
            <v>706.428</v>
          </cell>
          <cell r="AL158">
            <v>658.06799999999998</v>
          </cell>
          <cell r="AM158">
            <v>697.28499999999997</v>
          </cell>
          <cell r="AN158">
            <v>664.95256700000004</v>
          </cell>
          <cell r="AO158">
            <v>637.64999799999998</v>
          </cell>
          <cell r="AP158">
            <v>687.69484687328077</v>
          </cell>
          <cell r="AQ158">
            <v>687.69484687328077</v>
          </cell>
          <cell r="AR158">
            <v>657.9524519694711</v>
          </cell>
          <cell r="AS158">
            <v>655.93842924610817</v>
          </cell>
          <cell r="AT158">
            <v>741.10671936758888</v>
          </cell>
          <cell r="AU158">
            <v>738.84346369815796</v>
          </cell>
        </row>
        <row r="159">
          <cell r="A159" t="str">
            <v>EL/EUR-81</v>
          </cell>
          <cell r="B159" t="str">
            <v xml:space="preserve">    Euronota LXXXI Euro (6 cup. Fijos)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821.32299999999998</v>
          </cell>
          <cell r="AD159">
            <v>877.12099999999998</v>
          </cell>
          <cell r="AE159">
            <v>881.85500000000002</v>
          </cell>
          <cell r="AF159">
            <v>803.178</v>
          </cell>
          <cell r="AG159">
            <v>771.74800000000005</v>
          </cell>
          <cell r="AH159">
            <v>797.5</v>
          </cell>
          <cell r="AI159">
            <v>752.02300000000002</v>
          </cell>
          <cell r="AJ159">
            <v>716.77700000000004</v>
          </cell>
          <cell r="AK159">
            <v>706.428</v>
          </cell>
          <cell r="AL159">
            <v>658.06799999999998</v>
          </cell>
          <cell r="AM159">
            <v>697.28499999999997</v>
          </cell>
          <cell r="AN159">
            <v>664.95256700000004</v>
          </cell>
          <cell r="AO159">
            <v>637.64999799999998</v>
          </cell>
          <cell r="AP159">
            <v>687.69484687328077</v>
          </cell>
          <cell r="AQ159">
            <v>687.69484687328077</v>
          </cell>
          <cell r="AR159">
            <v>657.9524519694711</v>
          </cell>
          <cell r="AS159">
            <v>655.93842924610817</v>
          </cell>
          <cell r="AT159">
            <v>741.10671936758888</v>
          </cell>
          <cell r="AU159">
            <v>738.84346369815796</v>
          </cell>
        </row>
        <row r="160">
          <cell r="A160" t="str">
            <v>EL/DEM-82</v>
          </cell>
          <cell r="B160" t="str">
            <v xml:space="preserve">    Euronota LXXXII DM (8%)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594.67200000000003</v>
          </cell>
          <cell r="AE160">
            <v>598.79999999999995</v>
          </cell>
          <cell r="AF160">
            <v>549.84299999999996</v>
          </cell>
          <cell r="AG160">
            <v>524.08199999999999</v>
          </cell>
          <cell r="AH160">
            <v>545.29999999999995</v>
          </cell>
          <cell r="AI160">
            <v>512.67100000000005</v>
          </cell>
          <cell r="AJ160">
            <v>488.64299999999997</v>
          </cell>
          <cell r="AK160">
            <v>481.58800000000002</v>
          </cell>
          <cell r="AL160">
            <v>448.62</v>
          </cell>
          <cell r="AM160">
            <v>475.35500000000002</v>
          </cell>
          <cell r="AN160">
            <v>453.313132</v>
          </cell>
          <cell r="AO160">
            <v>434.70035600000006</v>
          </cell>
          <cell r="AP160">
            <v>468.81705574912894</v>
          </cell>
          <cell r="AQ160">
            <v>468.81705574912894</v>
          </cell>
          <cell r="AR160">
            <v>448.54099570137731</v>
          </cell>
          <cell r="AS160">
            <v>447.16799107923742</v>
          </cell>
          <cell r="AT160">
            <v>505.22913142292487</v>
          </cell>
          <cell r="AU160">
            <v>503.68621909171515</v>
          </cell>
        </row>
        <row r="161">
          <cell r="A161" t="str">
            <v>EL/ITL-83</v>
          </cell>
          <cell r="B161" t="str">
            <v xml:space="preserve">    Euronota LXXXIII LIT (LT + 250)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600.96199999999999</v>
          </cell>
          <cell r="AE161">
            <v>604.82500000000005</v>
          </cell>
          <cell r="AF161">
            <v>555.39800000000002</v>
          </cell>
          <cell r="AG161">
            <v>529.36900000000003</v>
          </cell>
          <cell r="AH161">
            <v>550.79999999999995</v>
          </cell>
          <cell r="AI161">
            <v>520.79</v>
          </cell>
          <cell r="AJ161">
            <v>493.52699999999999</v>
          </cell>
          <cell r="AK161">
            <v>486.45299999999997</v>
          </cell>
          <cell r="AL161">
            <v>453.15199999999999</v>
          </cell>
          <cell r="AM161">
            <v>480.15699999999998</v>
          </cell>
          <cell r="AN161">
            <v>457.89245399999999</v>
          </cell>
          <cell r="AO161">
            <v>439.09165400000001</v>
          </cell>
          <cell r="AP161">
            <v>473.55298899259219</v>
          </cell>
          <cell r="AQ161">
            <v>473.55298899259219</v>
          </cell>
          <cell r="AR161">
            <v>453.07210524710962</v>
          </cell>
          <cell r="AS161">
            <v>451.68523988799836</v>
          </cell>
          <cell r="AT161">
            <v>510.33291465569977</v>
          </cell>
          <cell r="AU161">
            <v>508.77439961135741</v>
          </cell>
        </row>
        <row r="162">
          <cell r="A162" t="str">
            <v>EL/DEM-84</v>
          </cell>
          <cell r="B162" t="str">
            <v xml:space="preserve">    Euronota LXXXIV DM (7,875%)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446</v>
          </cell>
          <cell r="AE162">
            <v>449.1</v>
          </cell>
          <cell r="AF162">
            <v>412.38200000000001</v>
          </cell>
          <cell r="AG162">
            <v>393.06099999999998</v>
          </cell>
          <cell r="AH162">
            <v>409</v>
          </cell>
          <cell r="AI162">
            <v>386.69</v>
          </cell>
          <cell r="AJ162">
            <v>366.44400000000002</v>
          </cell>
          <cell r="AK162">
            <v>361.19099999999997</v>
          </cell>
          <cell r="AL162">
            <v>336.46499999999997</v>
          </cell>
          <cell r="AM162">
            <v>356.51600000000002</v>
          </cell>
          <cell r="AN162">
            <v>339.984849</v>
          </cell>
          <cell r="AO162">
            <v>326.02526699999999</v>
          </cell>
          <cell r="AP162">
            <v>351.61279161710098</v>
          </cell>
          <cell r="AQ162">
            <v>351.61279161710098</v>
          </cell>
          <cell r="AR162">
            <v>336.40574947029558</v>
          </cell>
          <cell r="AS162">
            <v>335.37599673746234</v>
          </cell>
          <cell r="AT162">
            <v>378.92184105491839</v>
          </cell>
          <cell r="AU162">
            <v>377.76467074283141</v>
          </cell>
        </row>
        <row r="163">
          <cell r="A163" t="str">
            <v>EL/EUR-85</v>
          </cell>
          <cell r="B163" t="str">
            <v xml:space="preserve">    Euronota LXXXV Euro (8,5%)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584.74699999999996</v>
          </cell>
          <cell r="AE163">
            <v>587.90300000000002</v>
          </cell>
          <cell r="AF163">
            <v>535.452</v>
          </cell>
          <cell r="AG163">
            <v>514.49900000000002</v>
          </cell>
          <cell r="AH163">
            <v>531.6</v>
          </cell>
          <cell r="AI163">
            <v>501.34</v>
          </cell>
          <cell r="AJ163">
            <v>477.85199999999998</v>
          </cell>
          <cell r="AK163">
            <v>470.952</v>
          </cell>
          <cell r="AL163">
            <v>438.71199999999999</v>
          </cell>
          <cell r="AM163">
            <v>464.85700000000003</v>
          </cell>
          <cell r="AN163">
            <v>443.30171100000001</v>
          </cell>
          <cell r="AO163">
            <v>425.09999900000003</v>
          </cell>
          <cell r="AP163">
            <v>458.46323124885384</v>
          </cell>
          <cell r="AQ163">
            <v>458.46323124885384</v>
          </cell>
          <cell r="AR163">
            <v>438.6349679796474</v>
          </cell>
          <cell r="AS163">
            <v>437.2922861640721</v>
          </cell>
          <cell r="AT163">
            <v>494.07114624505931</v>
          </cell>
          <cell r="AU163">
            <v>492.56230913210527</v>
          </cell>
        </row>
        <row r="164">
          <cell r="A164" t="str">
            <v>EL/DEM-86</v>
          </cell>
          <cell r="B164" t="str">
            <v xml:space="preserve">    Euronota LXXXVI DM (14% y 9%)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299.39999999999998</v>
          </cell>
          <cell r="AF164">
            <v>274.92200000000003</v>
          </cell>
          <cell r="AG164">
            <v>262.041</v>
          </cell>
          <cell r="AH164">
            <v>272.60000000000002</v>
          </cell>
          <cell r="AI164">
            <v>257.79000000000002</v>
          </cell>
          <cell r="AJ164">
            <v>244.29599999999999</v>
          </cell>
          <cell r="AK164">
            <v>240.79400000000001</v>
          </cell>
          <cell r="AL164">
            <v>224.31</v>
          </cell>
          <cell r="AM164">
            <v>237.678</v>
          </cell>
          <cell r="AN164">
            <v>226.656566</v>
          </cell>
          <cell r="AO164">
            <v>217.35017800000003</v>
          </cell>
          <cell r="AP164">
            <v>234.40852774473399</v>
          </cell>
          <cell r="AQ164">
            <v>234.40852774473399</v>
          </cell>
          <cell r="AR164">
            <v>224.2704996468637</v>
          </cell>
          <cell r="AS164">
            <v>223.58399782497489</v>
          </cell>
          <cell r="AT164">
            <v>252.61456070327893</v>
          </cell>
          <cell r="AU164">
            <v>251.84311382855427</v>
          </cell>
        </row>
        <row r="165">
          <cell r="A165" t="str">
            <v>EL/EUR-87</v>
          </cell>
          <cell r="B165" t="str">
            <v xml:space="preserve">    Euronota LXXXVII Euro (8%)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160.636</v>
          </cell>
          <cell r="AG165">
            <v>154.35</v>
          </cell>
          <cell r="AH165">
            <v>159.5</v>
          </cell>
          <cell r="AI165">
            <v>150.405</v>
          </cell>
          <cell r="AJ165">
            <v>143.35499999999999</v>
          </cell>
          <cell r="AK165">
            <v>141.286</v>
          </cell>
          <cell r="AL165">
            <v>131.614</v>
          </cell>
          <cell r="AM165">
            <v>139.45699999999999</v>
          </cell>
          <cell r="AN165">
            <v>132.99051299999999</v>
          </cell>
          <cell r="AO165">
            <v>127.53</v>
          </cell>
          <cell r="AP165">
            <v>137.53896937465615</v>
          </cell>
          <cell r="AQ165">
            <v>137.53896937465615</v>
          </cell>
          <cell r="AR165">
            <v>131.59049039389421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EL/EUR-88</v>
          </cell>
          <cell r="B166" t="str">
            <v xml:space="preserve">    Euronota LXXXVIII Euro (15% y 8%)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374.81700000000001</v>
          </cell>
          <cell r="AG166">
            <v>360.149</v>
          </cell>
          <cell r="AH166">
            <v>372.1</v>
          </cell>
          <cell r="AI166">
            <v>350.94400000000002</v>
          </cell>
          <cell r="AJ166">
            <v>334.49599999999998</v>
          </cell>
          <cell r="AK166">
            <v>329.666</v>
          </cell>
          <cell r="AL166">
            <v>307.09800000000001</v>
          </cell>
          <cell r="AM166">
            <v>325.39999999999998</v>
          </cell>
          <cell r="AN166">
            <v>310.31119799999999</v>
          </cell>
          <cell r="AO166">
            <v>297.569999</v>
          </cell>
          <cell r="AP166">
            <v>320.92426187419767</v>
          </cell>
          <cell r="AQ166">
            <v>320.92426187419767</v>
          </cell>
          <cell r="AR166">
            <v>307.04447758575316</v>
          </cell>
          <cell r="AS166">
            <v>306.10460031485047</v>
          </cell>
          <cell r="AT166">
            <v>345.8498023715415</v>
          </cell>
          <cell r="AU166">
            <v>344.79361639247372</v>
          </cell>
        </row>
        <row r="167">
          <cell r="A167" t="str">
            <v>EL/USD-89</v>
          </cell>
          <cell r="B167" t="str">
            <v xml:space="preserve">    Euronota LXXXIX (8,875%)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125</v>
          </cell>
          <cell r="AG167">
            <v>125</v>
          </cell>
          <cell r="AH167">
            <v>125</v>
          </cell>
          <cell r="AI167">
            <v>125</v>
          </cell>
          <cell r="AJ167">
            <v>125</v>
          </cell>
          <cell r="AK167">
            <v>125</v>
          </cell>
          <cell r="AL167">
            <v>125</v>
          </cell>
          <cell r="AM167">
            <v>125</v>
          </cell>
          <cell r="AN167">
            <v>125</v>
          </cell>
          <cell r="AO167">
            <v>125</v>
          </cell>
          <cell r="AP167">
            <v>125</v>
          </cell>
          <cell r="AQ167">
            <v>125</v>
          </cell>
          <cell r="AR167">
            <v>125</v>
          </cell>
          <cell r="AS167">
            <v>125</v>
          </cell>
          <cell r="AT167">
            <v>125</v>
          </cell>
          <cell r="AU167">
            <v>125</v>
          </cell>
        </row>
        <row r="168">
          <cell r="A168" t="str">
            <v>EL/EUR-90</v>
          </cell>
          <cell r="B168" t="str">
            <v xml:space="preserve">    Euronota XC Euro (9,5%)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428.36200000000002</v>
          </cell>
          <cell r="AG168">
            <v>411.59899999999999</v>
          </cell>
          <cell r="AH168">
            <v>425.3</v>
          </cell>
          <cell r="AI168">
            <v>401.07900000000001</v>
          </cell>
          <cell r="AJ168">
            <v>382.28100000000001</v>
          </cell>
          <cell r="AK168">
            <v>376.76100000000002</v>
          </cell>
          <cell r="AL168">
            <v>350.97</v>
          </cell>
          <cell r="AM168">
            <v>371.88499999999999</v>
          </cell>
          <cell r="AN168">
            <v>354.641369</v>
          </cell>
          <cell r="AO168">
            <v>340.07999899999999</v>
          </cell>
          <cell r="AP168">
            <v>366.77058499908304</v>
          </cell>
          <cell r="AQ168">
            <v>366.77058499908304</v>
          </cell>
          <cell r="AR168">
            <v>350.90797438371789</v>
          </cell>
          <cell r="AS168">
            <v>349.83382893125764</v>
          </cell>
          <cell r="AT168">
            <v>395.25691699604744</v>
          </cell>
          <cell r="AU168">
            <v>394.04984730568418</v>
          </cell>
        </row>
        <row r="169">
          <cell r="A169" t="str">
            <v>EL/USD-91</v>
          </cell>
          <cell r="B169" t="str">
            <v xml:space="preserve">    Euronota XCI (Libor + 575 p.b.)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300</v>
          </cell>
          <cell r="AH169">
            <v>300</v>
          </cell>
          <cell r="AI169">
            <v>300</v>
          </cell>
          <cell r="AJ169">
            <v>300</v>
          </cell>
          <cell r="AK169">
            <v>300</v>
          </cell>
          <cell r="AL169">
            <v>300</v>
          </cell>
          <cell r="AM169">
            <v>300</v>
          </cell>
          <cell r="AN169">
            <v>300</v>
          </cell>
          <cell r="AO169">
            <v>230.9</v>
          </cell>
          <cell r="AP169">
            <v>230.9</v>
          </cell>
          <cell r="AQ169">
            <v>230.9</v>
          </cell>
          <cell r="AR169">
            <v>225.9</v>
          </cell>
          <cell r="AS169">
            <v>225.9</v>
          </cell>
          <cell r="AT169">
            <v>225.9</v>
          </cell>
          <cell r="AU169">
            <v>225.9</v>
          </cell>
        </row>
        <row r="170">
          <cell r="A170" t="str">
            <v>EL/EUR-92</v>
          </cell>
          <cell r="B170" t="str">
            <v xml:space="preserve">    Euronota XCII Euro (15% y 8%)</v>
          </cell>
          <cell r="AF170">
            <v>0</v>
          </cell>
          <cell r="AG170">
            <v>257.24900000000002</v>
          </cell>
          <cell r="AH170">
            <v>265.8</v>
          </cell>
          <cell r="AI170">
            <v>250.67</v>
          </cell>
          <cell r="AJ170">
            <v>238.92599999999999</v>
          </cell>
          <cell r="AK170">
            <v>235.476</v>
          </cell>
          <cell r="AL170">
            <v>219.35599999999999</v>
          </cell>
          <cell r="AM170">
            <v>232.428</v>
          </cell>
          <cell r="AN170">
            <v>221.650856</v>
          </cell>
          <cell r="AO170">
            <v>212.54999900000001</v>
          </cell>
          <cell r="AP170">
            <v>229.23161562442692</v>
          </cell>
          <cell r="AQ170">
            <v>229.23161562442692</v>
          </cell>
          <cell r="AR170">
            <v>219.3174839898237</v>
          </cell>
          <cell r="AS170">
            <v>218.64614308203605</v>
          </cell>
          <cell r="AT170">
            <v>247.03557312252966</v>
          </cell>
          <cell r="AU170">
            <v>246.28115456605263</v>
          </cell>
        </row>
        <row r="171">
          <cell r="A171" t="str">
            <v>EL/EUR-93</v>
          </cell>
          <cell r="B171" t="str">
            <v xml:space="preserve">    Euronota XCIII Euro (9%)</v>
          </cell>
          <cell r="AF171">
            <v>0</v>
          </cell>
          <cell r="AG171">
            <v>463.04899999999998</v>
          </cell>
          <cell r="AH171">
            <v>478.5</v>
          </cell>
          <cell r="AI171">
            <v>451.214</v>
          </cell>
          <cell r="AJ171">
            <v>430.06599999999997</v>
          </cell>
          <cell r="AK171">
            <v>423.85700000000003</v>
          </cell>
          <cell r="AL171">
            <v>394.84100000000001</v>
          </cell>
          <cell r="AM171">
            <v>418.37099999999998</v>
          </cell>
          <cell r="AN171">
            <v>398.97154</v>
          </cell>
          <cell r="AO171">
            <v>382.58999900000003</v>
          </cell>
          <cell r="AP171">
            <v>412.61690812396847</v>
          </cell>
          <cell r="AQ171">
            <v>412.61690812396847</v>
          </cell>
          <cell r="AR171">
            <v>394.77147118168267</v>
          </cell>
          <cell r="AS171">
            <v>393.56305754766487</v>
          </cell>
          <cell r="AT171">
            <v>444.66403162055337</v>
          </cell>
          <cell r="AU171">
            <v>443.3060782188947</v>
          </cell>
        </row>
        <row r="172">
          <cell r="A172" t="str">
            <v>EL/EUR-94</v>
          </cell>
          <cell r="B172" t="str">
            <v xml:space="preserve">    Euronota XCIV Euro (10,5% y 7%)</v>
          </cell>
          <cell r="AF172">
            <v>0</v>
          </cell>
          <cell r="AG172">
            <v>411.59899999999999</v>
          </cell>
          <cell r="AH172">
            <v>425.3</v>
          </cell>
          <cell r="AI172">
            <v>401.07900000000001</v>
          </cell>
          <cell r="AJ172">
            <v>382.28100000000001</v>
          </cell>
          <cell r="AK172">
            <v>376.76100000000002</v>
          </cell>
          <cell r="AL172">
            <v>350.97</v>
          </cell>
          <cell r="AM172">
            <v>371.88499999999999</v>
          </cell>
          <cell r="AN172">
            <v>354.641369</v>
          </cell>
          <cell r="AO172">
            <v>340.07999899999999</v>
          </cell>
          <cell r="AP172">
            <v>366.77058499908304</v>
          </cell>
          <cell r="AQ172">
            <v>366.77058499908304</v>
          </cell>
          <cell r="AR172">
            <v>350.90797438371789</v>
          </cell>
          <cell r="AS172">
            <v>349.83382893125764</v>
          </cell>
          <cell r="AT172">
            <v>395.25691699604744</v>
          </cell>
          <cell r="AU172">
            <v>394.04984730568418</v>
          </cell>
        </row>
        <row r="173">
          <cell r="A173" t="str">
            <v>EL/EUR-95</v>
          </cell>
          <cell r="B173" t="str">
            <v xml:space="preserve">    Euronota XCV Euro ( 9%)</v>
          </cell>
          <cell r="AF173">
            <v>0</v>
          </cell>
          <cell r="AG173">
            <v>668.84799999999996</v>
          </cell>
          <cell r="AH173">
            <v>691.1</v>
          </cell>
          <cell r="AI173">
            <v>651.75300000000004</v>
          </cell>
          <cell r="AJ173">
            <v>621.20699999999999</v>
          </cell>
          <cell r="AK173">
            <v>612.23699999999997</v>
          </cell>
          <cell r="AL173">
            <v>570.32600000000002</v>
          </cell>
          <cell r="AM173">
            <v>604.31399999999996</v>
          </cell>
          <cell r="AN173">
            <v>576.29222400000003</v>
          </cell>
          <cell r="AO173">
            <v>552.629998</v>
          </cell>
          <cell r="AP173">
            <v>596.00220062351002</v>
          </cell>
          <cell r="AQ173">
            <v>596.00220062351002</v>
          </cell>
          <cell r="AR173">
            <v>570.22545837354164</v>
          </cell>
          <cell r="AS173">
            <v>568.47997201329372</v>
          </cell>
          <cell r="AT173">
            <v>642.29249011857712</v>
          </cell>
          <cell r="AU173">
            <v>640.33100187173693</v>
          </cell>
        </row>
        <row r="174">
          <cell r="A174" t="str">
            <v>EL/EUR-96</v>
          </cell>
          <cell r="B174" t="str">
            <v xml:space="preserve">    Euronota XCVI Euro ( 7,125%)</v>
          </cell>
          <cell r="AF174">
            <v>0</v>
          </cell>
          <cell r="AG174">
            <v>205.79900000000001</v>
          </cell>
          <cell r="AH174">
            <v>212.7</v>
          </cell>
          <cell r="AI174">
            <v>200.53899999999999</v>
          </cell>
          <cell r="AJ174">
            <v>191.14099999999999</v>
          </cell>
          <cell r="AK174">
            <v>188.381</v>
          </cell>
          <cell r="AL174">
            <v>175.48500000000001</v>
          </cell>
          <cell r="AM174">
            <v>185.94300000000001</v>
          </cell>
          <cell r="AN174">
            <v>177.320684</v>
          </cell>
          <cell r="AO174">
            <v>170.04</v>
          </cell>
          <cell r="AP174">
            <v>183.38529249954152</v>
          </cell>
          <cell r="AQ174">
            <v>183.38529249954152</v>
          </cell>
          <cell r="AR174">
            <v>175.45398719185894</v>
          </cell>
          <cell r="AS174">
            <v>174.91691446562882</v>
          </cell>
          <cell r="AT174">
            <v>0</v>
          </cell>
          <cell r="AU174">
            <v>0</v>
          </cell>
        </row>
        <row r="175">
          <cell r="A175" t="str">
            <v>EL/EUR-97</v>
          </cell>
          <cell r="B175" t="str">
            <v xml:space="preserve">    Euronota XCVII Euro (8,5%)</v>
          </cell>
          <cell r="AF175">
            <v>0</v>
          </cell>
          <cell r="AG175">
            <v>0</v>
          </cell>
          <cell r="AH175">
            <v>691.1</v>
          </cell>
          <cell r="AI175">
            <v>651.75300000000004</v>
          </cell>
          <cell r="AJ175">
            <v>621.20699999999999</v>
          </cell>
          <cell r="AK175">
            <v>612.23699999999997</v>
          </cell>
          <cell r="AL175">
            <v>570.32600000000002</v>
          </cell>
          <cell r="AM175">
            <v>604.31399999999996</v>
          </cell>
          <cell r="AN175">
            <v>576.29222400000003</v>
          </cell>
          <cell r="AO175">
            <v>552.629998</v>
          </cell>
          <cell r="AP175">
            <v>596.00220062351002</v>
          </cell>
          <cell r="AQ175">
            <v>596.00220062351002</v>
          </cell>
          <cell r="AR175">
            <v>570.22545837354164</v>
          </cell>
          <cell r="AS175">
            <v>568.47997201329372</v>
          </cell>
          <cell r="AT175">
            <v>642.29249011857712</v>
          </cell>
          <cell r="AU175">
            <v>640.33100187173693</v>
          </cell>
        </row>
        <row r="176">
          <cell r="A176" t="str">
            <v>EL/EUR-98</v>
          </cell>
          <cell r="B176" t="str">
            <v xml:space="preserve">    Euronota XCVIII  Euro (Euribor+400)</v>
          </cell>
          <cell r="AG176">
            <v>0</v>
          </cell>
          <cell r="AH176">
            <v>106.3</v>
          </cell>
          <cell r="AI176">
            <v>100.27</v>
          </cell>
          <cell r="AJ176">
            <v>95.57</v>
          </cell>
          <cell r="AK176">
            <v>94.19</v>
          </cell>
          <cell r="AL176">
            <v>87.742000000000004</v>
          </cell>
          <cell r="AM176">
            <v>92.971000000000004</v>
          </cell>
          <cell r="AN176">
            <v>88.660342</v>
          </cell>
          <cell r="AO176">
            <v>85.02</v>
          </cell>
          <cell r="AP176">
            <v>91.69264624977076</v>
          </cell>
          <cell r="AQ176">
            <v>91.69264624977076</v>
          </cell>
          <cell r="AR176">
            <v>87.726993595929471</v>
          </cell>
          <cell r="AS176">
            <v>87.458457232814411</v>
          </cell>
          <cell r="AT176">
            <v>98.814229249011859</v>
          </cell>
          <cell r="AU176">
            <v>98.512461826421045</v>
          </cell>
        </row>
        <row r="177">
          <cell r="A177" t="str">
            <v>EL/JPY-99</v>
          </cell>
          <cell r="B177" t="str">
            <v xml:space="preserve">    Euronota XCIX  Y (3,5%)</v>
          </cell>
          <cell r="AG177">
            <v>0</v>
          </cell>
          <cell r="AH177">
            <v>169.3</v>
          </cell>
          <cell r="AI177">
            <v>176.661</v>
          </cell>
          <cell r="AJ177">
            <v>175.029</v>
          </cell>
          <cell r="AK177">
            <v>169.39599999999999</v>
          </cell>
          <cell r="AL177">
            <v>166.34299999999999</v>
          </cell>
          <cell r="AM177">
            <v>156.535</v>
          </cell>
          <cell r="AN177">
            <v>142.83447100000001</v>
          </cell>
          <cell r="AO177">
            <v>144.26544799999999</v>
          </cell>
          <cell r="AP177">
            <v>149.514079242462</v>
          </cell>
          <cell r="AQ177">
            <v>149.514079242462</v>
          </cell>
          <cell r="AR177">
            <v>137.12196236763921</v>
          </cell>
          <cell r="AS177">
            <v>135.87982184645583</v>
          </cell>
          <cell r="AT177">
            <v>149.91255101190973</v>
          </cell>
          <cell r="AU177">
            <v>147.98980514675657</v>
          </cell>
        </row>
        <row r="178">
          <cell r="A178" t="str">
            <v>EL/EUR-100</v>
          </cell>
          <cell r="B178" t="str">
            <v xml:space="preserve">    Euronota C Euro (8,5%)</v>
          </cell>
          <cell r="AG178">
            <v>0</v>
          </cell>
          <cell r="AH178">
            <v>584.79999999999995</v>
          </cell>
          <cell r="AI178">
            <v>551.48299999999995</v>
          </cell>
          <cell r="AJ178">
            <v>525.63699999999994</v>
          </cell>
          <cell r="AK178">
            <v>518.04700000000003</v>
          </cell>
          <cell r="AL178">
            <v>482.58300000000003</v>
          </cell>
          <cell r="AM178">
            <v>511.34300000000002</v>
          </cell>
          <cell r="AN178">
            <v>487.63188200000002</v>
          </cell>
          <cell r="AO178">
            <v>467.60999900000002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EL/EUR-101</v>
          </cell>
          <cell r="B179" t="str">
            <v xml:space="preserve">    Euronota CI Euro (7,3% cupon diferido)</v>
          </cell>
          <cell r="AG179">
            <v>0</v>
          </cell>
          <cell r="AH179">
            <v>584.79999999999995</v>
          </cell>
          <cell r="AI179">
            <v>300.80900000000003</v>
          </cell>
          <cell r="AJ179">
            <v>286.71100000000001</v>
          </cell>
          <cell r="AK179">
            <v>282.57100000000003</v>
          </cell>
          <cell r="AL179">
            <v>263.22699999999998</v>
          </cell>
          <cell r="AM179">
            <v>278.91399999999999</v>
          </cell>
          <cell r="AN179">
            <v>265.98102699999998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A180" t="str">
            <v>EL/EUR-102</v>
          </cell>
          <cell r="B180" t="str">
            <v xml:space="preserve">    Euronota CII Euro (9,25%)</v>
          </cell>
          <cell r="AI180">
            <v>501.34899999999999</v>
          </cell>
          <cell r="AJ180">
            <v>477.85199999999998</v>
          </cell>
          <cell r="AK180">
            <v>470.952</v>
          </cell>
          <cell r="AL180">
            <v>438.71199999999999</v>
          </cell>
          <cell r="AM180">
            <v>464.85700000000003</v>
          </cell>
          <cell r="AN180">
            <v>443.30171100000001</v>
          </cell>
          <cell r="AO180">
            <v>425.09999900000003</v>
          </cell>
          <cell r="AP180">
            <v>458.46323124885384</v>
          </cell>
          <cell r="AQ180">
            <v>458.46323124885384</v>
          </cell>
          <cell r="AR180">
            <v>438.6349679796474</v>
          </cell>
          <cell r="AS180">
            <v>437.2922861640721</v>
          </cell>
          <cell r="AT180">
            <v>494.07114624505931</v>
          </cell>
          <cell r="AU180">
            <v>492.56230913210527</v>
          </cell>
        </row>
        <row r="181">
          <cell r="A181" t="str">
            <v>EL/EUR-103</v>
          </cell>
          <cell r="B181" t="str">
            <v xml:space="preserve">    Euronota CIII Euro (9,75%)</v>
          </cell>
          <cell r="AI181">
            <v>250.67400000000001</v>
          </cell>
          <cell r="AJ181">
            <v>238.92599999999999</v>
          </cell>
          <cell r="AK181">
            <v>235.476</v>
          </cell>
          <cell r="AL181">
            <v>219.35599999999999</v>
          </cell>
          <cell r="AM181">
            <v>232.428</v>
          </cell>
          <cell r="AN181">
            <v>221.650856</v>
          </cell>
          <cell r="AO181">
            <v>212.54999900000001</v>
          </cell>
          <cell r="AP181">
            <v>229.23161562442692</v>
          </cell>
          <cell r="AQ181">
            <v>229.23161562442692</v>
          </cell>
          <cell r="AR181">
            <v>219.3174839898237</v>
          </cell>
          <cell r="AS181">
            <v>218.64614308203605</v>
          </cell>
          <cell r="AT181">
            <v>247.03557312252966</v>
          </cell>
          <cell r="AU181">
            <v>246.28115456605263</v>
          </cell>
        </row>
        <row r="182">
          <cell r="A182" t="str">
            <v>EL/EUR-104</v>
          </cell>
          <cell r="B182" t="str">
            <v xml:space="preserve">    Euronota CIV Euro (10%)</v>
          </cell>
          <cell r="AI182">
            <v>401.07900000000001</v>
          </cell>
          <cell r="AJ182">
            <v>382.28100000000001</v>
          </cell>
          <cell r="AK182">
            <v>376.76100000000002</v>
          </cell>
          <cell r="AL182">
            <v>350.97</v>
          </cell>
          <cell r="AM182">
            <v>371.88499999999999</v>
          </cell>
          <cell r="AN182">
            <v>354.641369</v>
          </cell>
          <cell r="AO182">
            <v>340.07999899999999</v>
          </cell>
          <cell r="AP182">
            <v>366.77058499908298</v>
          </cell>
          <cell r="AQ182">
            <v>366.77058499908298</v>
          </cell>
          <cell r="AR182">
            <v>350.90797438371789</v>
          </cell>
          <cell r="AS182">
            <v>349.83382893125764</v>
          </cell>
          <cell r="AT182">
            <v>395.25691699604744</v>
          </cell>
          <cell r="AU182">
            <v>394.04984730568418</v>
          </cell>
        </row>
        <row r="183">
          <cell r="A183" t="str">
            <v>EL/JPY-105</v>
          </cell>
          <cell r="B183" t="str">
            <v xml:space="preserve">    Euronota CV Y (5,4%) Samurai</v>
          </cell>
          <cell r="AI183">
            <v>196.29</v>
          </cell>
          <cell r="AJ183">
            <v>194.477</v>
          </cell>
          <cell r="AK183">
            <v>188.21799999999999</v>
          </cell>
          <cell r="AL183">
            <v>184.82599999999999</v>
          </cell>
          <cell r="AM183">
            <v>173.928</v>
          </cell>
          <cell r="AN183">
            <v>158.70496700000001</v>
          </cell>
          <cell r="AO183">
            <v>160.29494299999999</v>
          </cell>
          <cell r="AP183">
            <v>166.12675471384665</v>
          </cell>
          <cell r="AQ183">
            <v>166.12675471384665</v>
          </cell>
          <cell r="AR183">
            <v>152.35773596404357</v>
          </cell>
          <cell r="AS183">
            <v>150.97757982939532</v>
          </cell>
          <cell r="AT183">
            <v>166.56950112434413</v>
          </cell>
          <cell r="AU183">
            <v>164.43311682972953</v>
          </cell>
        </row>
        <row r="184">
          <cell r="A184" t="str">
            <v>EL/EUR-106</v>
          </cell>
          <cell r="B184" t="str">
            <v xml:space="preserve">    Euronota CVI Euro (L3+510)</v>
          </cell>
          <cell r="AI184">
            <v>200.53899999999999</v>
          </cell>
          <cell r="AJ184">
            <v>191.14099999999999</v>
          </cell>
          <cell r="AK184">
            <v>188.381</v>
          </cell>
          <cell r="AL184">
            <v>175.48500000000001</v>
          </cell>
          <cell r="AM184">
            <v>185.94300000000001</v>
          </cell>
          <cell r="AN184">
            <v>177.320684</v>
          </cell>
          <cell r="AO184">
            <v>170.04</v>
          </cell>
          <cell r="AP184">
            <v>183.38529249954152</v>
          </cell>
          <cell r="AQ184">
            <v>183.38529249954152</v>
          </cell>
          <cell r="AR184">
            <v>175.45398719185894</v>
          </cell>
          <cell r="AS184">
            <v>174.91691446562882</v>
          </cell>
          <cell r="AT184">
            <v>197.62845849802372</v>
          </cell>
          <cell r="AU184">
            <v>197.02492365284209</v>
          </cell>
        </row>
        <row r="185">
          <cell r="A185" t="str">
            <v>EL/EUR-107</v>
          </cell>
          <cell r="B185" t="str">
            <v xml:space="preserve">    Euronota CVII Euro (10%)</v>
          </cell>
          <cell r="AI185">
            <v>200.53899999999999</v>
          </cell>
          <cell r="AJ185">
            <v>621.20699999999999</v>
          </cell>
          <cell r="AK185">
            <v>612.23699999999997</v>
          </cell>
          <cell r="AL185">
            <v>570.32600000000002</v>
          </cell>
          <cell r="AM185">
            <v>604.31399999999996</v>
          </cell>
          <cell r="AN185">
            <v>576.29222400000003</v>
          </cell>
          <cell r="AO185">
            <v>552.629998</v>
          </cell>
          <cell r="AP185">
            <v>596.00220062351002</v>
          </cell>
          <cell r="AQ185">
            <v>596.00220062351002</v>
          </cell>
          <cell r="AR185">
            <v>570.22545837354164</v>
          </cell>
          <cell r="AS185">
            <v>568.47997201329372</v>
          </cell>
          <cell r="AT185">
            <v>642.29249011857712</v>
          </cell>
          <cell r="AU185">
            <v>640.33100187173693</v>
          </cell>
        </row>
        <row r="186">
          <cell r="A186" t="str">
            <v>EL/EUR-108</v>
          </cell>
          <cell r="B186" t="str">
            <v xml:space="preserve">    Euronota CVIII Euro (10,25%)</v>
          </cell>
          <cell r="AJ186">
            <v>716.77700000000004</v>
          </cell>
          <cell r="AK186">
            <v>706.428</v>
          </cell>
          <cell r="AL186">
            <v>658.06799999999998</v>
          </cell>
          <cell r="AM186">
            <v>697.28499999999997</v>
          </cell>
          <cell r="AN186">
            <v>664.95256700000004</v>
          </cell>
          <cell r="AO186">
            <v>637.64999799999998</v>
          </cell>
          <cell r="AP186">
            <v>687.69484687328077</v>
          </cell>
          <cell r="AQ186">
            <v>687.69484687328077</v>
          </cell>
          <cell r="AR186">
            <v>657.9524519694711</v>
          </cell>
          <cell r="AS186">
            <v>655.93842924610817</v>
          </cell>
          <cell r="AT186">
            <v>741.10671936758888</v>
          </cell>
          <cell r="AU186">
            <v>738.84346369815796</v>
          </cell>
        </row>
        <row r="187">
          <cell r="A187" t="str">
            <v>EL/EUR-109</v>
          </cell>
          <cell r="B187" t="str">
            <v xml:space="preserve">    Euronota CIX Euro (8,125%)</v>
          </cell>
          <cell r="AJ187">
            <v>716.77700000000004</v>
          </cell>
          <cell r="AK187">
            <v>470.952</v>
          </cell>
          <cell r="AL187">
            <v>438.71199999999999</v>
          </cell>
          <cell r="AM187">
            <v>464.85700000000003</v>
          </cell>
          <cell r="AN187">
            <v>443.30171100000001</v>
          </cell>
          <cell r="AO187">
            <v>425.09999900000003</v>
          </cell>
          <cell r="AP187">
            <v>458.46323124885384</v>
          </cell>
          <cell r="AQ187">
            <v>458.46323124885384</v>
          </cell>
          <cell r="AR187">
            <v>438.6349679796474</v>
          </cell>
          <cell r="AS187">
            <v>437.2922861640721</v>
          </cell>
          <cell r="AT187">
            <v>494.07114624505931</v>
          </cell>
          <cell r="AU187">
            <v>492.56230913210527</v>
          </cell>
        </row>
        <row r="188">
          <cell r="A188" t="str">
            <v>EL/EUR-110</v>
          </cell>
          <cell r="B188" t="str">
            <v xml:space="preserve">    Euronota CX Euro (9%)</v>
          </cell>
          <cell r="AK188">
            <v>706.428</v>
          </cell>
          <cell r="AL188">
            <v>658.06799999999998</v>
          </cell>
          <cell r="AM188">
            <v>697.28499999999997</v>
          </cell>
          <cell r="AN188">
            <v>664.95256700000004</v>
          </cell>
          <cell r="AO188">
            <v>637.64999799999998</v>
          </cell>
          <cell r="AP188">
            <v>687.69484687328077</v>
          </cell>
          <cell r="AQ188">
            <v>687.69484687328077</v>
          </cell>
          <cell r="AR188">
            <v>657.9524519694711</v>
          </cell>
          <cell r="AS188">
            <v>655.93842924610817</v>
          </cell>
          <cell r="AT188">
            <v>741.10671936758888</v>
          </cell>
          <cell r="AU188">
            <v>738.84346369815796</v>
          </cell>
        </row>
        <row r="189">
          <cell r="A189" t="str">
            <v>EL/JPY-111</v>
          </cell>
          <cell r="B189" t="str">
            <v xml:space="preserve">    Euronota CXI Y (5,125%) Samurai</v>
          </cell>
          <cell r="AK189">
            <v>564.65300000000002</v>
          </cell>
          <cell r="AL189">
            <v>554.47699999999998</v>
          </cell>
          <cell r="AM189">
            <v>521.78499999999997</v>
          </cell>
          <cell r="AN189">
            <v>476.11490199999997</v>
          </cell>
          <cell r="AO189">
            <v>480.88482799999997</v>
          </cell>
          <cell r="AP189">
            <v>498.38026414154001</v>
          </cell>
          <cell r="AQ189">
            <v>498.38026414154001</v>
          </cell>
          <cell r="AR189">
            <v>457.07320789213065</v>
          </cell>
          <cell r="AS189">
            <v>452.93273948818603</v>
          </cell>
          <cell r="AT189">
            <v>499.70850337303244</v>
          </cell>
          <cell r="AU189">
            <v>493.29935048918856</v>
          </cell>
        </row>
        <row r="190">
          <cell r="A190" t="str">
            <v>EL/EUR-112</v>
          </cell>
          <cell r="B190" t="str">
            <v xml:space="preserve">    Euronota CXII Euro (9%)</v>
          </cell>
          <cell r="AK190">
            <v>941.90300000000002</v>
          </cell>
          <cell r="AL190">
            <v>877.42399999999998</v>
          </cell>
          <cell r="AM190">
            <v>929.71400000000006</v>
          </cell>
          <cell r="AN190">
            <v>886.60342200000002</v>
          </cell>
          <cell r="AO190">
            <v>850.19999800000005</v>
          </cell>
          <cell r="AP190">
            <v>916.92646249770769</v>
          </cell>
          <cell r="AQ190">
            <v>916.92646249770769</v>
          </cell>
          <cell r="AR190">
            <v>877.2699359592948</v>
          </cell>
          <cell r="AS190">
            <v>874.58457232814419</v>
          </cell>
          <cell r="AT190">
            <v>988.14229249011862</v>
          </cell>
          <cell r="AU190">
            <v>985.12461826421054</v>
          </cell>
        </row>
        <row r="191">
          <cell r="A191" t="str">
            <v>EL/EUR-113</v>
          </cell>
          <cell r="B191" t="str">
            <v xml:space="preserve">    Euronota CXIII Euro (9,25%)</v>
          </cell>
          <cell r="AK191">
            <v>941.90300000000002</v>
          </cell>
          <cell r="AL191">
            <v>877.42399999999998</v>
          </cell>
          <cell r="AM191">
            <v>929.71400000000006</v>
          </cell>
          <cell r="AN191">
            <v>886.60342200000002</v>
          </cell>
          <cell r="AO191">
            <v>850.19999800000005</v>
          </cell>
          <cell r="AP191">
            <v>916.92646249770769</v>
          </cell>
          <cell r="AQ191">
            <v>916.92646249770769</v>
          </cell>
          <cell r="AR191">
            <v>877.2699359592948</v>
          </cell>
          <cell r="AS191">
            <v>874.58457232814419</v>
          </cell>
          <cell r="AT191">
            <v>988.14229249011862</v>
          </cell>
          <cell r="AU191">
            <v>985.12461826421054</v>
          </cell>
        </row>
        <row r="192">
          <cell r="A192" t="str">
            <v>EL/EUR-114</v>
          </cell>
          <cell r="B192" t="str">
            <v xml:space="preserve">    Euronota CXIV Euro (10%)</v>
          </cell>
          <cell r="AL192">
            <v>438.71199999999999</v>
          </cell>
          <cell r="AM192">
            <v>464.85700000000003</v>
          </cell>
          <cell r="AN192">
            <v>443.30171100000001</v>
          </cell>
          <cell r="AO192">
            <v>425.09999900000003</v>
          </cell>
          <cell r="AP192">
            <v>458.46323124885384</v>
          </cell>
          <cell r="AQ192">
            <v>458.46323124885384</v>
          </cell>
          <cell r="AR192">
            <v>438.6349679796474</v>
          </cell>
          <cell r="AS192">
            <v>437.2922861640721</v>
          </cell>
          <cell r="AT192">
            <v>494.07114624505931</v>
          </cell>
          <cell r="AU192">
            <v>492.56230913210527</v>
          </cell>
        </row>
        <row r="193">
          <cell r="A193" t="str">
            <v>EL/JPY-115</v>
          </cell>
          <cell r="B193" t="str">
            <v xml:space="preserve">    Euronota CXV Y (4,85%) Samurai</v>
          </cell>
          <cell r="AL193">
            <v>568.33900000000006</v>
          </cell>
          <cell r="AM193">
            <v>534.82899999999995</v>
          </cell>
          <cell r="AN193">
            <v>488.01777499999997</v>
          </cell>
          <cell r="AO193">
            <v>492.906949</v>
          </cell>
          <cell r="AP193">
            <v>510.83977074507851</v>
          </cell>
          <cell r="AQ193">
            <v>510.83977074507851</v>
          </cell>
          <cell r="AR193">
            <v>468.50003808943399</v>
          </cell>
          <cell r="AS193">
            <v>464.25605797539066</v>
          </cell>
          <cell r="AT193">
            <v>512.20121595735827</v>
          </cell>
          <cell r="AU193">
            <v>505.63183425141824</v>
          </cell>
        </row>
        <row r="194">
          <cell r="A194" t="str">
            <v>EL/EUR-116</v>
          </cell>
          <cell r="B194" t="str">
            <v xml:space="preserve">    Euronota CXVI Euro (10%)</v>
          </cell>
          <cell r="AL194">
            <v>568.33900000000006</v>
          </cell>
          <cell r="AM194">
            <v>534.82899999999995</v>
          </cell>
          <cell r="AN194">
            <v>443.30171100000001</v>
          </cell>
          <cell r="AO194">
            <v>425.09999900000003</v>
          </cell>
          <cell r="AP194">
            <v>458.46323124885384</v>
          </cell>
          <cell r="AQ194">
            <v>458.46323124885384</v>
          </cell>
          <cell r="AR194">
            <v>438.6349679796474</v>
          </cell>
          <cell r="AS194">
            <v>437.2922861640721</v>
          </cell>
          <cell r="AT194">
            <v>494.07114624505931</v>
          </cell>
          <cell r="AU194">
            <v>492.56230913210527</v>
          </cell>
        </row>
        <row r="195">
          <cell r="A195" t="str">
            <v>EL/EUR-116</v>
          </cell>
          <cell r="B195" t="str">
            <v>Bono Argentino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1796</v>
          </cell>
          <cell r="R195">
            <v>1999</v>
          </cell>
          <cell r="S195">
            <v>1999</v>
          </cell>
          <cell r="T195">
            <v>1999</v>
          </cell>
          <cell r="U195">
            <v>1779</v>
          </cell>
          <cell r="V195">
            <v>1559</v>
          </cell>
          <cell r="W195">
            <v>1339</v>
          </cell>
          <cell r="X195">
            <v>1119</v>
          </cell>
          <cell r="Y195">
            <v>899</v>
          </cell>
          <cell r="Z195">
            <v>679</v>
          </cell>
          <cell r="AA195">
            <v>459</v>
          </cell>
          <cell r="AB195">
            <v>239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A196" t="str">
            <v>BOARDOM</v>
          </cell>
          <cell r="B196" t="str">
            <v xml:space="preserve">    Tramo Domestico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898</v>
          </cell>
          <cell r="R196">
            <v>999.5</v>
          </cell>
          <cell r="S196">
            <v>999.5</v>
          </cell>
          <cell r="T196">
            <v>999.5</v>
          </cell>
          <cell r="U196">
            <v>889.5</v>
          </cell>
          <cell r="V196">
            <v>779.5</v>
          </cell>
          <cell r="W196">
            <v>669.5</v>
          </cell>
          <cell r="X196">
            <v>559.5</v>
          </cell>
          <cell r="Y196">
            <v>449.5</v>
          </cell>
          <cell r="Z196">
            <v>339.5</v>
          </cell>
          <cell r="AA196">
            <v>229.5</v>
          </cell>
          <cell r="AB196">
            <v>119.5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A197" t="str">
            <v>BOARINT</v>
          </cell>
          <cell r="B197" t="str">
            <v xml:space="preserve">    Tramo Internacional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898</v>
          </cell>
          <cell r="R197">
            <v>999.5</v>
          </cell>
          <cell r="S197">
            <v>999.5</v>
          </cell>
          <cell r="T197">
            <v>999.5</v>
          </cell>
          <cell r="U197">
            <v>889.5</v>
          </cell>
          <cell r="V197">
            <v>779.5</v>
          </cell>
          <cell r="W197">
            <v>669.5</v>
          </cell>
          <cell r="X197">
            <v>559.5</v>
          </cell>
          <cell r="Y197">
            <v>449.5</v>
          </cell>
          <cell r="Z197">
            <v>339.5</v>
          </cell>
          <cell r="AA197">
            <v>229.5</v>
          </cell>
          <cell r="AB197">
            <v>119.5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T197">
            <v>0</v>
          </cell>
          <cell r="AU197">
            <v>0</v>
          </cell>
        </row>
        <row r="198">
          <cell r="A198" t="str">
            <v>LETR</v>
          </cell>
          <cell r="B198" t="str">
            <v>Letras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400</v>
          </cell>
          <cell r="P198">
            <v>0</v>
          </cell>
          <cell r="Q198">
            <v>0</v>
          </cell>
          <cell r="R198">
            <v>0</v>
          </cell>
          <cell r="S198">
            <v>376</v>
          </cell>
          <cell r="T198">
            <v>802.7</v>
          </cell>
          <cell r="U198">
            <v>320.08</v>
          </cell>
          <cell r="V198">
            <v>380.08</v>
          </cell>
          <cell r="W198">
            <v>132.4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52</v>
          </cell>
          <cell r="AO198">
            <v>56.651000000000003</v>
          </cell>
          <cell r="AP198">
            <v>51</v>
          </cell>
          <cell r="AQ198">
            <v>51</v>
          </cell>
          <cell r="AR198">
            <v>3400.6923509999992</v>
          </cell>
          <cell r="AS198">
            <v>18.691890000000001</v>
          </cell>
          <cell r="AT198">
            <v>7.0066689473684214</v>
          </cell>
          <cell r="AU198">
            <v>0</v>
          </cell>
        </row>
        <row r="199">
          <cell r="A199" t="str">
            <v>LE$</v>
          </cell>
          <cell r="B199" t="str">
            <v>Letes $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793.8</v>
          </cell>
          <cell r="V199">
            <v>773.4</v>
          </cell>
          <cell r="W199">
            <v>769.06699999999978</v>
          </cell>
          <cell r="X199">
            <v>1543.6</v>
          </cell>
          <cell r="Y199">
            <v>1551.3</v>
          </cell>
          <cell r="Z199">
            <v>1774.8</v>
          </cell>
          <cell r="AA199">
            <v>1274.8</v>
          </cell>
          <cell r="AB199">
            <v>257</v>
          </cell>
          <cell r="AC199">
            <v>774.53</v>
          </cell>
          <cell r="AD199">
            <v>512.20000000000005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818.90375300000005</v>
          </cell>
          <cell r="AS199">
            <v>289.45920793103448</v>
          </cell>
          <cell r="AT199">
            <v>0.38428230144620834</v>
          </cell>
          <cell r="AU199">
            <v>0</v>
          </cell>
        </row>
        <row r="200">
          <cell r="A200" t="str">
            <v>LEU$</v>
          </cell>
          <cell r="B200" t="str">
            <v>Letes u$s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505.5</v>
          </cell>
          <cell r="W200">
            <v>1276.2</v>
          </cell>
          <cell r="X200">
            <v>1025.7</v>
          </cell>
          <cell r="Y200">
            <v>1280.3</v>
          </cell>
          <cell r="Z200">
            <v>1273.2</v>
          </cell>
          <cell r="AA200">
            <v>1761.71</v>
          </cell>
          <cell r="AB200">
            <v>2792.13</v>
          </cell>
          <cell r="AC200">
            <v>2272</v>
          </cell>
          <cell r="AD200">
            <v>2588.38</v>
          </cell>
          <cell r="AE200">
            <v>3156.88</v>
          </cell>
          <cell r="AF200">
            <v>3508.1580000000004</v>
          </cell>
          <cell r="AG200">
            <v>3585.98</v>
          </cell>
          <cell r="AH200">
            <v>3618.86</v>
          </cell>
          <cell r="AI200">
            <v>4173.76</v>
          </cell>
          <cell r="AJ200">
            <v>4765.9049999999997</v>
          </cell>
          <cell r="AK200">
            <v>4693.1370000000006</v>
          </cell>
          <cell r="AL200">
            <v>5299.5</v>
          </cell>
          <cell r="AM200">
            <v>5108.3999999999996</v>
          </cell>
          <cell r="AN200">
            <v>5447.7289200000005</v>
          </cell>
          <cell r="AO200">
            <v>5218.9745629999998</v>
          </cell>
          <cell r="AP200">
            <v>2984.1356709999995</v>
          </cell>
          <cell r="AQ200">
            <v>1767.7544769999995</v>
          </cell>
          <cell r="AR200">
            <v>2526.39</v>
          </cell>
          <cell r="AS200">
            <v>1621.5967000000001</v>
          </cell>
          <cell r="AT200">
            <v>0.38428230144620834</v>
          </cell>
          <cell r="AU200">
            <v>0</v>
          </cell>
        </row>
        <row r="201">
          <cell r="A201" t="str">
            <v>LEU$</v>
          </cell>
          <cell r="B201" t="str">
            <v>Bontes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502.4</v>
          </cell>
          <cell r="X201">
            <v>1028.69</v>
          </cell>
          <cell r="Y201">
            <v>2552.6999999999998</v>
          </cell>
          <cell r="Z201">
            <v>2552.6999999999998</v>
          </cell>
          <cell r="AA201">
            <v>3128.69</v>
          </cell>
          <cell r="AB201">
            <v>3128.692</v>
          </cell>
          <cell r="AC201">
            <v>3128.692</v>
          </cell>
          <cell r="AD201">
            <v>4219.6660000000002</v>
          </cell>
          <cell r="AE201">
            <v>3837.8420000000001</v>
          </cell>
          <cell r="AF201">
            <v>4602.5339999999997</v>
          </cell>
          <cell r="AG201">
            <v>8788.9830000000002</v>
          </cell>
          <cell r="AH201">
            <v>9154.2999999999993</v>
          </cell>
          <cell r="AI201">
            <v>9154.3089999999993</v>
          </cell>
          <cell r="AJ201">
            <v>12620.308999999999</v>
          </cell>
          <cell r="AK201">
            <v>12620.31</v>
          </cell>
          <cell r="AL201">
            <v>13882.71</v>
          </cell>
          <cell r="AM201">
            <v>14584.183000000001</v>
          </cell>
          <cell r="AN201">
            <v>14856.696724000001</v>
          </cell>
          <cell r="AO201">
            <v>8280.4775990000016</v>
          </cell>
          <cell r="AP201">
            <v>8260.3424749999995</v>
          </cell>
          <cell r="AQ201">
            <v>8260.3424749999995</v>
          </cell>
          <cell r="AR201">
            <v>4472.8701375293413</v>
          </cell>
          <cell r="AS201">
            <v>1953.5245605511952</v>
          </cell>
          <cell r="AT201">
            <v>1036.2602532517251</v>
          </cell>
          <cell r="AU201">
            <v>1153.4187684173867</v>
          </cell>
        </row>
        <row r="202">
          <cell r="A202" t="str">
            <v>BT98</v>
          </cell>
          <cell r="B202" t="str">
            <v xml:space="preserve">     Venc. dic/98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502.4</v>
          </cell>
          <cell r="X202">
            <v>1028.69</v>
          </cell>
          <cell r="Y202">
            <v>1028.69</v>
          </cell>
          <cell r="Z202">
            <v>1028.69</v>
          </cell>
          <cell r="AA202">
            <v>1028.69</v>
          </cell>
          <cell r="AB202">
            <v>1028.692</v>
          </cell>
          <cell r="AC202">
            <v>1028.692</v>
          </cell>
          <cell r="AD202">
            <v>1028.69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1953.5245605511952</v>
          </cell>
          <cell r="AT202">
            <v>0</v>
          </cell>
          <cell r="AU202">
            <v>0</v>
          </cell>
        </row>
        <row r="203">
          <cell r="A203" t="str">
            <v>BT01</v>
          </cell>
          <cell r="B203" t="str">
            <v xml:space="preserve">     Venc. May./2001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1270.9939999999999</v>
          </cell>
          <cell r="AH203">
            <v>1271</v>
          </cell>
          <cell r="AI203">
            <v>1270.9939999999999</v>
          </cell>
          <cell r="AJ203">
            <v>1270.9939999999999</v>
          </cell>
          <cell r="AK203">
            <v>1270.9939999999999</v>
          </cell>
          <cell r="AL203">
            <v>1270.9939999999999</v>
          </cell>
          <cell r="AM203">
            <v>1270.9939999999999</v>
          </cell>
          <cell r="AN203">
            <v>1188.2599319999999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T203">
            <v>0</v>
          </cell>
          <cell r="AU203">
            <v>0</v>
          </cell>
        </row>
        <row r="204">
          <cell r="A204" t="str">
            <v>BT02</v>
          </cell>
          <cell r="B204" t="str">
            <v xml:space="preserve">     Venc. May/2002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1524.01</v>
          </cell>
          <cell r="Z204">
            <v>1524.01</v>
          </cell>
          <cell r="AA204">
            <v>2100</v>
          </cell>
          <cell r="AB204">
            <v>2100</v>
          </cell>
          <cell r="AC204">
            <v>2100</v>
          </cell>
          <cell r="AD204">
            <v>2100</v>
          </cell>
          <cell r="AE204">
            <v>2292</v>
          </cell>
          <cell r="AF204">
            <v>2398.712</v>
          </cell>
          <cell r="AG204">
            <v>2398.712</v>
          </cell>
          <cell r="AH204">
            <v>2767</v>
          </cell>
          <cell r="AI204">
            <v>2767.038</v>
          </cell>
          <cell r="AJ204">
            <v>2767.038</v>
          </cell>
          <cell r="AK204">
            <v>2767.038</v>
          </cell>
          <cell r="AL204">
            <v>2767.038</v>
          </cell>
          <cell r="AM204">
            <v>2767.038</v>
          </cell>
          <cell r="AN204">
            <v>2324.8760000000002</v>
          </cell>
          <cell r="AO204">
            <v>2177.951</v>
          </cell>
          <cell r="AP204">
            <v>2200.529</v>
          </cell>
          <cell r="AQ204">
            <v>2200.529</v>
          </cell>
          <cell r="AR204">
            <v>1608.3890019999999</v>
          </cell>
          <cell r="AS204">
            <v>813.81155799816531</v>
          </cell>
          <cell r="AT204">
            <v>0</v>
          </cell>
          <cell r="AU204">
            <v>0</v>
          </cell>
        </row>
        <row r="205">
          <cell r="A205" t="str">
            <v>BT03</v>
          </cell>
          <cell r="B205" t="str">
            <v xml:space="preserve">     Venc. May./2003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1693.9639999999999</v>
          </cell>
          <cell r="AK205">
            <v>1693.9649999999999</v>
          </cell>
          <cell r="AL205">
            <v>2319.2489999999998</v>
          </cell>
          <cell r="AM205">
            <v>2820.7220000000002</v>
          </cell>
          <cell r="AN205">
            <v>2227.8260610000002</v>
          </cell>
          <cell r="AO205">
            <v>1695.463475</v>
          </cell>
          <cell r="AP205">
            <v>1695.463475</v>
          </cell>
          <cell r="AQ205">
            <v>1695.463475</v>
          </cell>
          <cell r="AR205">
            <v>585.83153829000003</v>
          </cell>
          <cell r="AS205">
            <v>296.41863772222371</v>
          </cell>
          <cell r="AT205">
            <v>269.5102575283716</v>
          </cell>
          <cell r="AU205">
            <v>299.98324082293055</v>
          </cell>
        </row>
        <row r="206">
          <cell r="A206" t="str">
            <v>BT03Flot</v>
          </cell>
          <cell r="B206" t="str">
            <v xml:space="preserve">     Venc. Jul./2003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1090.9760000000001</v>
          </cell>
          <cell r="AE206">
            <v>1090.9760000000001</v>
          </cell>
          <cell r="AF206">
            <v>1090.9760000000001</v>
          </cell>
          <cell r="AG206">
            <v>1090.9760000000001</v>
          </cell>
          <cell r="AH206">
            <v>1091</v>
          </cell>
          <cell r="AI206">
            <v>1090.9760000000001</v>
          </cell>
          <cell r="AJ206">
            <v>1090.9760000000001</v>
          </cell>
          <cell r="AK206">
            <v>1090.9760000000001</v>
          </cell>
          <cell r="AL206">
            <v>1090.9760000000001</v>
          </cell>
          <cell r="AM206">
            <v>1090.9760000000001</v>
          </cell>
          <cell r="AN206">
            <v>749.28499999999997</v>
          </cell>
          <cell r="AO206">
            <v>259.98099999999999</v>
          </cell>
          <cell r="AP206">
            <v>259.98099999999999</v>
          </cell>
          <cell r="AQ206">
            <v>259.98099999999999</v>
          </cell>
          <cell r="AR206">
            <v>135.16528897999999</v>
          </cell>
          <cell r="AS206">
            <v>68.390839700659711</v>
          </cell>
          <cell r="AT206">
            <v>62.182435497120096</v>
          </cell>
          <cell r="AU206">
            <v>69.213278536254705</v>
          </cell>
        </row>
        <row r="207">
          <cell r="A207" t="str">
            <v>BT04</v>
          </cell>
          <cell r="B207" t="str">
            <v xml:space="preserve">     Venc. May./2004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2897.7910000000002</v>
          </cell>
          <cell r="AH207">
            <v>2897.8</v>
          </cell>
          <cell r="AI207">
            <v>2897.7910000000002</v>
          </cell>
          <cell r="AJ207">
            <v>2897.7910000000002</v>
          </cell>
          <cell r="AK207">
            <v>2897.7910000000002</v>
          </cell>
          <cell r="AL207">
            <v>2897.7910000000002</v>
          </cell>
          <cell r="AM207">
            <v>2897.7910000000002</v>
          </cell>
          <cell r="AN207">
            <v>2315.8808159999999</v>
          </cell>
          <cell r="AO207">
            <v>1399.1655430000001</v>
          </cell>
          <cell r="AP207">
            <v>1399.1659999999999</v>
          </cell>
          <cell r="AQ207">
            <v>1399.1659999999999</v>
          </cell>
          <cell r="AR207">
            <v>723.69644834162671</v>
          </cell>
          <cell r="AS207">
            <v>261.55387845064104</v>
          </cell>
          <cell r="AT207">
            <v>237.81331855024064</v>
          </cell>
          <cell r="AU207">
            <v>264.69923674718876</v>
          </cell>
        </row>
        <row r="208">
          <cell r="A208" t="str">
            <v>BT05</v>
          </cell>
          <cell r="B208" t="str">
            <v xml:space="preserve">     Venc. May./2005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1772.0360000000001</v>
          </cell>
          <cell r="AK208">
            <v>1772.0360000000001</v>
          </cell>
          <cell r="AL208">
            <v>2409.152</v>
          </cell>
          <cell r="AM208">
            <v>2609.152</v>
          </cell>
          <cell r="AN208">
            <v>2330.109105</v>
          </cell>
          <cell r="AO208">
            <v>1743.6514280000001</v>
          </cell>
          <cell r="AP208">
            <v>1743.6510000000001</v>
          </cell>
          <cell r="AQ208">
            <v>1743.6510000000001</v>
          </cell>
          <cell r="AR208">
            <v>1094.4350907025027</v>
          </cell>
          <cell r="AS208">
            <v>395.543937436308</v>
          </cell>
          <cell r="AT208">
            <v>359.64145112804624</v>
          </cell>
          <cell r="AU208">
            <v>400.30061477037873</v>
          </cell>
        </row>
        <row r="209">
          <cell r="A209" t="str">
            <v>BT06</v>
          </cell>
          <cell r="B209" t="str">
            <v xml:space="preserve">     Venc. May./2006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2608.0638100000001</v>
          </cell>
          <cell r="AO209">
            <v>864.00215300000002</v>
          </cell>
          <cell r="AP209">
            <v>864.00199999999995</v>
          </cell>
          <cell r="AQ209">
            <v>864.00199999999995</v>
          </cell>
          <cell r="AR209">
            <v>323.83976921521224</v>
          </cell>
          <cell r="AS209">
            <v>117.04015934981516</v>
          </cell>
          <cell r="AT209">
            <v>106.4167308988352</v>
          </cell>
          <cell r="AU209">
            <v>118.44764463896824</v>
          </cell>
        </row>
        <row r="210">
          <cell r="A210" t="str">
            <v>BT27</v>
          </cell>
          <cell r="B210" t="str">
            <v xml:space="preserve">     Venc. Jul./2027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454.86599999999999</v>
          </cell>
          <cell r="AF210">
            <v>1112.846</v>
          </cell>
          <cell r="AG210">
            <v>1130.51</v>
          </cell>
          <cell r="AH210">
            <v>1127.5</v>
          </cell>
          <cell r="AI210">
            <v>1127.51</v>
          </cell>
          <cell r="AJ210">
            <v>1127.51</v>
          </cell>
          <cell r="AK210">
            <v>1127.51</v>
          </cell>
          <cell r="AL210">
            <v>1127.51</v>
          </cell>
          <cell r="AM210">
            <v>1127.51</v>
          </cell>
          <cell r="AN210">
            <v>1112.396</v>
          </cell>
          <cell r="AO210">
            <v>140.26300000000001</v>
          </cell>
          <cell r="AP210">
            <v>97.55</v>
          </cell>
          <cell r="AQ210">
            <v>97.55</v>
          </cell>
          <cell r="AR210">
            <v>1.5129999999999999</v>
          </cell>
          <cell r="AS210">
            <v>0.76554989338248569</v>
          </cell>
          <cell r="AT210">
            <v>0.69605964911127682</v>
          </cell>
          <cell r="AU210">
            <v>0.77475290166578092</v>
          </cell>
        </row>
        <row r="211">
          <cell r="A211" t="str">
            <v>BTVA$</v>
          </cell>
          <cell r="B211" t="str">
            <v>Bono Creadores de Mercado $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130</v>
          </cell>
          <cell r="AC211">
            <v>130</v>
          </cell>
          <cell r="AD211">
            <v>12.1</v>
          </cell>
          <cell r="AE211">
            <v>12.1</v>
          </cell>
          <cell r="AF211">
            <v>12.1</v>
          </cell>
          <cell r="AG211">
            <v>12.1</v>
          </cell>
          <cell r="AH211">
            <v>12.1</v>
          </cell>
          <cell r="AI211">
            <v>12.1</v>
          </cell>
          <cell r="AJ211">
            <v>10.083</v>
          </cell>
          <cell r="AK211">
            <v>7.0579999999999998</v>
          </cell>
          <cell r="AL211">
            <v>4.0330000000000004</v>
          </cell>
          <cell r="AM211">
            <v>1.008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0.76554989338248569</v>
          </cell>
          <cell r="AT211">
            <v>0</v>
          </cell>
          <cell r="AU211">
            <v>0</v>
          </cell>
        </row>
        <row r="212">
          <cell r="A212" t="str">
            <v>BTVAU$</v>
          </cell>
          <cell r="B212" t="str">
            <v>Bono Creadores de Mercado u$s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788</v>
          </cell>
          <cell r="AC212">
            <v>788</v>
          </cell>
          <cell r="AD212">
            <v>708.7</v>
          </cell>
          <cell r="AE212">
            <v>708.7</v>
          </cell>
          <cell r="AF212">
            <v>708.7</v>
          </cell>
          <cell r="AG212">
            <v>538.5</v>
          </cell>
          <cell r="AH212">
            <v>461.5</v>
          </cell>
          <cell r="AI212">
            <v>461.5</v>
          </cell>
          <cell r="AJ212">
            <v>380.83300000000003</v>
          </cell>
          <cell r="AK212">
            <v>266.58300000000003</v>
          </cell>
          <cell r="AL212">
            <v>152.333</v>
          </cell>
          <cell r="AM212">
            <v>38.084000000000003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T212">
            <v>0</v>
          </cell>
          <cell r="AU212">
            <v>0</v>
          </cell>
        </row>
        <row r="213">
          <cell r="A213" t="str">
            <v>BT2006</v>
          </cell>
          <cell r="B213" t="str">
            <v>Bono 2006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2000</v>
          </cell>
          <cell r="AG213">
            <v>2000</v>
          </cell>
          <cell r="AH213">
            <v>2000</v>
          </cell>
          <cell r="AI213">
            <v>2000</v>
          </cell>
          <cell r="AJ213">
            <v>1184</v>
          </cell>
          <cell r="AK213">
            <v>1184</v>
          </cell>
          <cell r="AL213">
            <v>1184</v>
          </cell>
          <cell r="AM213">
            <v>1184</v>
          </cell>
          <cell r="AN213">
            <v>1082.2</v>
          </cell>
          <cell r="AO213">
            <v>1082.2</v>
          </cell>
          <cell r="AP213">
            <v>1082.2</v>
          </cell>
          <cell r="AQ213">
            <v>1082.2</v>
          </cell>
          <cell r="AR213">
            <v>0</v>
          </cell>
          <cell r="AT213">
            <v>0</v>
          </cell>
          <cell r="AU213">
            <v>0</v>
          </cell>
        </row>
        <row r="214">
          <cell r="A214" t="str">
            <v>BT2006</v>
          </cell>
          <cell r="B214" t="str">
            <v>Bono Pagaré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294.68</v>
          </cell>
          <cell r="AI214">
            <v>642.27</v>
          </cell>
          <cell r="AJ214">
            <v>913.47</v>
          </cell>
          <cell r="AK214">
            <v>1068.17</v>
          </cell>
          <cell r="AL214">
            <v>1134.07</v>
          </cell>
          <cell r="AM214">
            <v>1362.17</v>
          </cell>
          <cell r="AN214">
            <v>1718.27</v>
          </cell>
          <cell r="AO214">
            <v>5028.3440000000001</v>
          </cell>
          <cell r="AP214">
            <v>6395.7871669999995</v>
          </cell>
          <cell r="AQ214">
            <v>6395.7871669999995</v>
          </cell>
          <cell r="AR214">
            <v>6451.6297339999992</v>
          </cell>
          <cell r="AS214">
            <v>3604.0299300166448</v>
          </cell>
          <cell r="AT214">
            <v>2497.9440479089199</v>
          </cell>
          <cell r="AU214">
            <v>2401.4075090500819</v>
          </cell>
        </row>
        <row r="215">
          <cell r="A215" t="str">
            <v>BP01/E521</v>
          </cell>
          <cell r="B215" t="str">
            <v xml:space="preserve">   Bono 2001 / Encuesta + 5,21%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222.08</v>
          </cell>
          <cell r="AI215">
            <v>206.59</v>
          </cell>
          <cell r="AJ215">
            <v>477.79</v>
          </cell>
          <cell r="AK215">
            <v>469.79</v>
          </cell>
          <cell r="AL215">
            <v>469.79</v>
          </cell>
          <cell r="AM215">
            <v>469.79</v>
          </cell>
          <cell r="AN215">
            <v>469.79</v>
          </cell>
          <cell r="AO215">
            <v>83.97</v>
          </cell>
          <cell r="AP215">
            <v>83.97</v>
          </cell>
          <cell r="AQ215">
            <v>83.97</v>
          </cell>
          <cell r="AR215">
            <v>0</v>
          </cell>
          <cell r="AS215">
            <v>3604.0299300166448</v>
          </cell>
          <cell r="AT215">
            <v>0</v>
          </cell>
          <cell r="AU215">
            <v>0</v>
          </cell>
        </row>
        <row r="216">
          <cell r="A216" t="str">
            <v>BP01/E600</v>
          </cell>
          <cell r="B216" t="str">
            <v xml:space="preserve">   Bono 2001 / Encuesta + 6,00%</v>
          </cell>
          <cell r="AH216">
            <v>0</v>
          </cell>
          <cell r="AI216">
            <v>352.18</v>
          </cell>
          <cell r="AJ216">
            <v>352.18</v>
          </cell>
          <cell r="AK216">
            <v>341.18</v>
          </cell>
          <cell r="AL216">
            <v>341.18</v>
          </cell>
          <cell r="AM216">
            <v>341.18</v>
          </cell>
          <cell r="AN216">
            <v>341.18</v>
          </cell>
          <cell r="AO216">
            <v>228.18</v>
          </cell>
          <cell r="AP216">
            <v>0</v>
          </cell>
          <cell r="AQ216">
            <v>0</v>
          </cell>
          <cell r="AR216">
            <v>0</v>
          </cell>
          <cell r="AT216">
            <v>0</v>
          </cell>
          <cell r="AU216">
            <v>0</v>
          </cell>
        </row>
        <row r="217">
          <cell r="A217" t="str">
            <v>BP01/B410</v>
          </cell>
          <cell r="B217" t="str">
            <v xml:space="preserve">   Bono 2001 / Badlar + 4,10% </v>
          </cell>
          <cell r="AH217">
            <v>0</v>
          </cell>
          <cell r="AI217">
            <v>10.9</v>
          </cell>
          <cell r="AJ217">
            <v>10.9</v>
          </cell>
          <cell r="AK217">
            <v>10.9</v>
          </cell>
          <cell r="AL217">
            <v>10.9</v>
          </cell>
          <cell r="AM217">
            <v>10.9</v>
          </cell>
          <cell r="AN217">
            <v>10.9</v>
          </cell>
          <cell r="AO217">
            <v>10.7</v>
          </cell>
          <cell r="AP217">
            <v>10.7</v>
          </cell>
          <cell r="AQ217">
            <v>10.7</v>
          </cell>
          <cell r="AR217">
            <v>0</v>
          </cell>
          <cell r="AT217">
            <v>0</v>
          </cell>
          <cell r="AU217">
            <v>0</v>
          </cell>
        </row>
        <row r="218">
          <cell r="A218" t="str">
            <v>BP01/B500</v>
          </cell>
          <cell r="B218" t="str">
            <v xml:space="preserve">   Bono 2001 / Badlar + 5,00% </v>
          </cell>
          <cell r="AH218">
            <v>72.599999999999994</v>
          </cell>
          <cell r="AI218">
            <v>72.599999999999994</v>
          </cell>
          <cell r="AJ218">
            <v>72.599999999999994</v>
          </cell>
          <cell r="AK218">
            <v>73.8</v>
          </cell>
          <cell r="AL218">
            <v>73.8</v>
          </cell>
          <cell r="AM218">
            <v>73.8</v>
          </cell>
          <cell r="AN218">
            <v>73.8</v>
          </cell>
          <cell r="AO218">
            <v>73.2</v>
          </cell>
          <cell r="AP218">
            <v>0</v>
          </cell>
          <cell r="AQ218">
            <v>0</v>
          </cell>
          <cell r="AR218">
            <v>0</v>
          </cell>
          <cell r="AT218">
            <v>0</v>
          </cell>
          <cell r="AU218">
            <v>0</v>
          </cell>
        </row>
        <row r="219">
          <cell r="A219" t="str">
            <v>BP02/E330</v>
          </cell>
          <cell r="B219" t="str">
            <v xml:space="preserve">   Bono 2002 / Encuesta + 3,30%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41.5</v>
          </cell>
          <cell r="AM219">
            <v>69.599999999999994</v>
          </cell>
          <cell r="AN219">
            <v>69.599999999999994</v>
          </cell>
          <cell r="AO219">
            <v>9.6999999999999993</v>
          </cell>
          <cell r="AP219">
            <v>9.6999999999999993</v>
          </cell>
          <cell r="AQ219">
            <v>9.6999999999999993</v>
          </cell>
          <cell r="AR219">
            <v>9.17</v>
          </cell>
          <cell r="AS219">
            <v>4.6398484891344847</v>
          </cell>
          <cell r="AT219">
            <v>4.2200632243775322</v>
          </cell>
          <cell r="AU219">
            <v>0</v>
          </cell>
        </row>
        <row r="220">
          <cell r="A220" t="str">
            <v>BP02/E400</v>
          </cell>
          <cell r="B220" t="str">
            <v xml:space="preserve">   Bono 2002 / Encuesta + 4,00%</v>
          </cell>
          <cell r="AH220">
            <v>0</v>
          </cell>
          <cell r="AI220">
            <v>0</v>
          </cell>
          <cell r="AJ220">
            <v>0</v>
          </cell>
          <cell r="AK220">
            <v>172.5</v>
          </cell>
          <cell r="AL220">
            <v>196.9</v>
          </cell>
          <cell r="AM220">
            <v>196.9</v>
          </cell>
          <cell r="AN220">
            <v>196.9</v>
          </cell>
          <cell r="AO220">
            <v>32.65</v>
          </cell>
          <cell r="AP220">
            <v>32.65</v>
          </cell>
          <cell r="AQ220">
            <v>32.65</v>
          </cell>
          <cell r="AR220">
            <v>4.2119999999999997</v>
          </cell>
          <cell r="AS220">
            <v>2.1311848551724135</v>
          </cell>
          <cell r="AT220">
            <v>0</v>
          </cell>
          <cell r="AU220">
            <v>0</v>
          </cell>
        </row>
        <row r="221">
          <cell r="A221" t="str">
            <v>BP02/F900</v>
          </cell>
          <cell r="B221" t="str">
            <v xml:space="preserve">   Bono 2002 / 9,00%</v>
          </cell>
          <cell r="AH221">
            <v>0</v>
          </cell>
          <cell r="AI221">
            <v>0</v>
          </cell>
          <cell r="AJ221">
            <v>0</v>
          </cell>
          <cell r="AK221">
            <v>172.5</v>
          </cell>
          <cell r="AL221">
            <v>196.9</v>
          </cell>
          <cell r="AM221">
            <v>196.9</v>
          </cell>
          <cell r="AN221">
            <v>196.9</v>
          </cell>
          <cell r="AO221">
            <v>2000</v>
          </cell>
          <cell r="AP221">
            <v>2000</v>
          </cell>
          <cell r="AQ221">
            <v>2000</v>
          </cell>
          <cell r="AR221">
            <v>2000</v>
          </cell>
          <cell r="AS221">
            <v>1011.9628465069211</v>
          </cell>
          <cell r="AT221">
            <v>0</v>
          </cell>
          <cell r="AU221">
            <v>0</v>
          </cell>
        </row>
        <row r="222">
          <cell r="A222" t="str">
            <v>BP02/E580</v>
          </cell>
          <cell r="B222" t="str">
            <v xml:space="preserve">   Bono 2002 / Encuesta + 5,80%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200</v>
          </cell>
          <cell r="AN222">
            <v>433</v>
          </cell>
          <cell r="AO222">
            <v>7</v>
          </cell>
          <cell r="AP222">
            <v>7</v>
          </cell>
          <cell r="AQ222">
            <v>7</v>
          </cell>
          <cell r="AR222">
            <v>1.5659000000000001</v>
          </cell>
          <cell r="AS222">
            <v>0.79231411324761569</v>
          </cell>
          <cell r="AT222">
            <v>0.72131686783016169</v>
          </cell>
          <cell r="AU222">
            <v>0.80286558355367321</v>
          </cell>
        </row>
        <row r="223">
          <cell r="A223" t="str">
            <v>BP02/E580-II</v>
          </cell>
          <cell r="B223" t="str">
            <v xml:space="preserve">   Bono 2002 / Encuesta + 5,80% - B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200</v>
          </cell>
          <cell r="AN223">
            <v>433</v>
          </cell>
          <cell r="AO223">
            <v>7</v>
          </cell>
          <cell r="AP223">
            <v>92.188889000000003</v>
          </cell>
          <cell r="AQ223">
            <v>92.188889000000003</v>
          </cell>
          <cell r="AR223">
            <v>177.8</v>
          </cell>
          <cell r="AS223">
            <v>89.963497054465279</v>
          </cell>
          <cell r="AT223">
            <v>81.797359955046275</v>
          </cell>
          <cell r="AU223">
            <v>0</v>
          </cell>
        </row>
        <row r="224">
          <cell r="A224" t="str">
            <v>BP02/B300</v>
          </cell>
          <cell r="B224" t="str">
            <v xml:space="preserve">   Bono 2002 / Badlar + 3,00% </v>
          </cell>
          <cell r="AP224">
            <v>63.888888999999999</v>
          </cell>
          <cell r="AQ224">
            <v>63.888888999999999</v>
          </cell>
          <cell r="AR224">
            <v>130</v>
          </cell>
          <cell r="AS224">
            <v>65.777585022949864</v>
          </cell>
          <cell r="AT224">
            <v>59.806843611676136</v>
          </cell>
          <cell r="AU224">
            <v>0</v>
          </cell>
        </row>
        <row r="225">
          <cell r="A225" t="str">
            <v>BP02/B075</v>
          </cell>
          <cell r="B225" t="str">
            <v xml:space="preserve">   Bono 2002 / Badlar Correg + 0,75% </v>
          </cell>
          <cell r="AP225">
            <v>2.2222219999999999</v>
          </cell>
          <cell r="AQ225">
            <v>2.2222219999999999</v>
          </cell>
          <cell r="AR225">
            <v>75</v>
          </cell>
          <cell r="AS225">
            <v>37.948606744009538</v>
          </cell>
          <cell r="AT225">
            <v>34.503948237505462</v>
          </cell>
          <cell r="AU225">
            <v>0</v>
          </cell>
        </row>
        <row r="226">
          <cell r="A226" t="str">
            <v>BP03/B405-Fid1</v>
          </cell>
          <cell r="B226" t="str">
            <v xml:space="preserve">   Bono 2003 / Badlar + 4,05% - Fideic 1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380</v>
          </cell>
          <cell r="AP226">
            <v>380</v>
          </cell>
          <cell r="AQ226">
            <v>380</v>
          </cell>
          <cell r="AR226">
            <v>349.45</v>
          </cell>
          <cell r="AS226">
            <v>126.29604999999999</v>
          </cell>
          <cell r="AT226">
            <v>114.83248861842104</v>
          </cell>
          <cell r="AU226">
            <v>127.81484349311071</v>
          </cell>
        </row>
        <row r="227">
          <cell r="A227" t="str">
            <v>BP03/B405-Fid2</v>
          </cell>
          <cell r="B227" t="str">
            <v xml:space="preserve">   Bono 2003 / Badlar + 4,05% - Fideic 2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380</v>
          </cell>
          <cell r="AP227">
            <v>380</v>
          </cell>
          <cell r="AQ227">
            <v>380</v>
          </cell>
          <cell r="AR227">
            <v>351.68</v>
          </cell>
          <cell r="AS227">
            <v>127.1020027586207</v>
          </cell>
          <cell r="AT227">
            <v>115.56528715789474</v>
          </cell>
          <cell r="AU227">
            <v>128.63048836645353</v>
          </cell>
        </row>
        <row r="228">
          <cell r="A228" t="str">
            <v>BP04/E435</v>
          </cell>
          <cell r="B228" t="str">
            <v xml:space="preserve">   Bono 2004 / Encuesta + 4,35%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123.1</v>
          </cell>
          <cell r="AO228">
            <v>41.6</v>
          </cell>
          <cell r="AP228">
            <v>41.6</v>
          </cell>
          <cell r="AQ228">
            <v>41.6</v>
          </cell>
          <cell r="AR228">
            <v>20.725000000000001</v>
          </cell>
          <cell r="AS228">
            <v>10.486463729182796</v>
          </cell>
          <cell r="AT228">
            <v>9.5322910950238722</v>
          </cell>
          <cell r="AU228">
            <v>10.609967399808268</v>
          </cell>
        </row>
        <row r="229">
          <cell r="A229" t="str">
            <v>BP04/E495</v>
          </cell>
          <cell r="B229" t="str">
            <v xml:space="preserve">   Bono 2004 / Encuesta + 4,95%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906.18449999999996</v>
          </cell>
          <cell r="AP229">
            <v>929.58450000000005</v>
          </cell>
          <cell r="AQ229">
            <v>929.58450000000005</v>
          </cell>
          <cell r="AR229">
            <v>1066.1845000000001</v>
          </cell>
          <cell r="AS229">
            <v>1066.1845000000001</v>
          </cell>
          <cell r="AT229">
            <v>1066.1845000000001</v>
          </cell>
          <cell r="AU229">
            <v>1066.1845000000001</v>
          </cell>
        </row>
        <row r="230">
          <cell r="A230" t="str">
            <v>BP04/B298</v>
          </cell>
          <cell r="B230" t="str">
            <v xml:space="preserve">   Bono 2004 / Badlar + 2,98%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93.8155</v>
          </cell>
          <cell r="AP230">
            <v>165.90351699999999</v>
          </cell>
          <cell r="AQ230">
            <v>165.90351699999999</v>
          </cell>
          <cell r="AR230">
            <v>510.27103699999998</v>
          </cell>
          <cell r="AS230">
            <v>510.27103699999998</v>
          </cell>
          <cell r="AT230">
            <v>510.27103699999998</v>
          </cell>
          <cell r="AU230">
            <v>510.27103699999998</v>
          </cell>
        </row>
        <row r="231">
          <cell r="A231" t="str">
            <v>BP05/B400</v>
          </cell>
          <cell r="B231" t="str">
            <v xml:space="preserve">   Bono 2005 / Badlar + 4,00%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93.8155</v>
          </cell>
          <cell r="AP231">
            <v>500</v>
          </cell>
          <cell r="AQ231">
            <v>500</v>
          </cell>
          <cell r="AR231">
            <v>464.07</v>
          </cell>
          <cell r="AS231">
            <v>167.72129896551721</v>
          </cell>
          <cell r="AT231">
            <v>152.49767632894734</v>
          </cell>
          <cell r="AU231">
            <v>169.73825846286414</v>
          </cell>
        </row>
        <row r="232">
          <cell r="A232" t="str">
            <v>BP06/E580</v>
          </cell>
          <cell r="B232" t="str">
            <v xml:space="preserve">   Bono 2006 / Encuesta + 5,80%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781.34400000000005</v>
          </cell>
          <cell r="AP232">
            <v>546.37914999999998</v>
          </cell>
          <cell r="AQ232">
            <v>546.37914999999998</v>
          </cell>
          <cell r="AR232">
            <v>232.60129699999999</v>
          </cell>
          <cell r="AS232">
            <v>5.1629260182876141E-2</v>
          </cell>
          <cell r="AT232">
            <v>4.6942785881641601E-2</v>
          </cell>
          <cell r="AU232">
            <v>5.2249917978312625E-2</v>
          </cell>
        </row>
        <row r="233">
          <cell r="A233" t="str">
            <v>BP06/B450-Fid3</v>
          </cell>
          <cell r="B233" t="str">
            <v xml:space="preserve">   Bono 2006 / Badlar + 4,50% - Fideic 3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781.34400000000005</v>
          </cell>
          <cell r="AP233">
            <v>400</v>
          </cell>
          <cell r="AQ233">
            <v>400</v>
          </cell>
          <cell r="AR233">
            <v>361.9</v>
          </cell>
          <cell r="AS233">
            <v>130.79565172413791</v>
          </cell>
          <cell r="AT233">
            <v>118.92367328947367</v>
          </cell>
          <cell r="AU233">
            <v>132.36855590258051</v>
          </cell>
        </row>
        <row r="234">
          <cell r="A234" t="str">
            <v>BP06/B450-Fid4</v>
          </cell>
          <cell r="B234" t="str">
            <v xml:space="preserve">   Bono 2006 / Badlar + 4,50% - Fideic 4</v>
          </cell>
          <cell r="AP234">
            <v>250</v>
          </cell>
          <cell r="AQ234">
            <v>250</v>
          </cell>
          <cell r="AR234">
            <v>232</v>
          </cell>
          <cell r="AS234">
            <v>83.847999999999985</v>
          </cell>
          <cell r="AT234">
            <v>76.23733684210525</v>
          </cell>
          <cell r="AU234">
            <v>84.856327630280958</v>
          </cell>
        </row>
        <row r="235">
          <cell r="A235" t="str">
            <v>BP07/B450</v>
          </cell>
          <cell r="B235" t="str">
            <v xml:space="preserve">   Bono 2007 / Badlar + 4,50% - Serie 1</v>
          </cell>
          <cell r="AP235">
            <v>200</v>
          </cell>
          <cell r="AQ235">
            <v>200</v>
          </cell>
          <cell r="AR235">
            <v>465</v>
          </cell>
          <cell r="AS235">
            <v>168.05741379310342</v>
          </cell>
          <cell r="AT235">
            <v>152.80328289473684</v>
          </cell>
          <cell r="AU235">
            <v>170.07841529345109</v>
          </cell>
        </row>
        <row r="236">
          <cell r="A236" t="str">
            <v>BP07/B450-II</v>
          </cell>
          <cell r="B236" t="str">
            <v xml:space="preserve">   Bono 2007 / Badlar + 4,50% - Serie 2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300</v>
          </cell>
          <cell r="AQ236">
            <v>300</v>
          </cell>
          <cell r="AR236">
            <v>0</v>
          </cell>
          <cell r="AS236">
            <v>168.05741379310342</v>
          </cell>
          <cell r="AT236">
            <v>0</v>
          </cell>
          <cell r="AU236">
            <v>0</v>
          </cell>
        </row>
        <row r="237">
          <cell r="A237" t="str">
            <v>Pmos Gdos</v>
          </cell>
          <cell r="B237" t="str">
            <v xml:space="preserve">   Préstamos Garantizados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300</v>
          </cell>
          <cell r="AR237">
            <v>21532.757802049353</v>
          </cell>
          <cell r="AS237">
            <v>10984.3490782271</v>
          </cell>
          <cell r="AT237">
            <v>9651.964987928859</v>
          </cell>
          <cell r="AU237">
            <v>10738.606668142602</v>
          </cell>
        </row>
        <row r="238">
          <cell r="A238" t="str">
            <v>P FRB</v>
          </cell>
          <cell r="B238" t="str">
            <v>BONO/BADLAR+4.5/I/2006</v>
          </cell>
          <cell r="AP238">
            <v>0</v>
          </cell>
          <cell r="AR238">
            <v>547.65117311577194</v>
          </cell>
          <cell r="AS238">
            <v>279.97252376505173</v>
          </cell>
          <cell r="AT238">
            <v>265.84671627862485</v>
          </cell>
          <cell r="AU238">
            <v>295.90547032519044</v>
          </cell>
        </row>
        <row r="239">
          <cell r="A239" t="str">
            <v>P BG01/03</v>
          </cell>
          <cell r="B239" t="str">
            <v xml:space="preserve">   Préstamos Garantizados</v>
          </cell>
          <cell r="AP239">
            <v>0</v>
          </cell>
          <cell r="AR239">
            <v>44.635106672726401</v>
          </cell>
          <cell r="AS239">
            <v>22.828248661704087</v>
          </cell>
          <cell r="AT239">
            <v>13.500074536834113</v>
          </cell>
          <cell r="AU239">
            <v>15.026500839153751</v>
          </cell>
        </row>
        <row r="240">
          <cell r="A240" t="str">
            <v>P BG04/06</v>
          </cell>
          <cell r="AP240">
            <v>0</v>
          </cell>
          <cell r="AR240">
            <v>27.406134194067022</v>
          </cell>
          <cell r="AS240">
            <v>14.060133341931797</v>
          </cell>
          <cell r="AT240">
            <v>12.733207820644514</v>
          </cell>
          <cell r="AU240">
            <v>14.17292604422196</v>
          </cell>
        </row>
        <row r="241">
          <cell r="A241" t="str">
            <v>P BG05/17</v>
          </cell>
          <cell r="AP241">
            <v>0</v>
          </cell>
          <cell r="AR241">
            <v>649.76693387573903</v>
          </cell>
          <cell r="AS241">
            <v>332.74329366211742</v>
          </cell>
          <cell r="AT241">
            <v>282.57689260479253</v>
          </cell>
          <cell r="AU241">
            <v>314.52729407278758</v>
          </cell>
        </row>
        <row r="242">
          <cell r="A242" t="str">
            <v>P BG06/27</v>
          </cell>
          <cell r="AP242">
            <v>0</v>
          </cell>
          <cell r="AR242">
            <v>269.83203204370898</v>
          </cell>
          <cell r="AS242">
            <v>138.69956918175271</v>
          </cell>
          <cell r="AT242">
            <v>111.13858148552146</v>
          </cell>
          <cell r="AU242">
            <v>123.7047975844866</v>
          </cell>
        </row>
        <row r="243">
          <cell r="A243" t="str">
            <v>P BG07/05</v>
          </cell>
          <cell r="AP243">
            <v>0</v>
          </cell>
          <cell r="AR243">
            <v>47.79</v>
          </cell>
          <cell r="AS243">
            <v>24.284435484294921</v>
          </cell>
          <cell r="AT243">
            <v>4.8345228114126488</v>
          </cell>
          <cell r="AU243">
            <v>5.3811525917423744</v>
          </cell>
        </row>
        <row r="244">
          <cell r="A244" t="str">
            <v>P BG08/19</v>
          </cell>
          <cell r="AP244">
            <v>0</v>
          </cell>
          <cell r="AR244">
            <v>30.710076645998249</v>
          </cell>
          <cell r="AS244">
            <v>15.89219783826498</v>
          </cell>
          <cell r="AT244">
            <v>14.268257805074555</v>
          </cell>
          <cell r="AU244">
            <v>15.88154104603144</v>
          </cell>
        </row>
        <row r="245">
          <cell r="A245" t="str">
            <v>P BG09/09</v>
          </cell>
          <cell r="AP245">
            <v>0</v>
          </cell>
          <cell r="AR245">
            <v>220.48263993722037</v>
          </cell>
          <cell r="AS245">
            <v>112.69423369049818</v>
          </cell>
          <cell r="AT245">
            <v>102.43879181518169</v>
          </cell>
          <cell r="AU245">
            <v>114.02134017651896</v>
          </cell>
        </row>
        <row r="246">
          <cell r="A246" t="str">
            <v>P BG10/20</v>
          </cell>
          <cell r="AP246">
            <v>0</v>
          </cell>
          <cell r="AR246">
            <v>37.954174486424051</v>
          </cell>
          <cell r="AS246">
            <v>19.426409978389298</v>
          </cell>
          <cell r="AT246">
            <v>17.633949683471343</v>
          </cell>
          <cell r="AU246">
            <v>19.627784942468658</v>
          </cell>
        </row>
        <row r="247">
          <cell r="A247" t="str">
            <v>P BG11/10</v>
          </cell>
          <cell r="AP247">
            <v>0</v>
          </cell>
          <cell r="AR247">
            <v>87.163961868883092</v>
          </cell>
          <cell r="AS247">
            <v>44.591651995100868</v>
          </cell>
          <cell r="AT247">
            <v>40.49738766832327</v>
          </cell>
          <cell r="AU247">
            <v>45.076345920998236</v>
          </cell>
        </row>
        <row r="248">
          <cell r="A248" t="str">
            <v>P BG12/15</v>
          </cell>
          <cell r="AP248">
            <v>0</v>
          </cell>
          <cell r="AR248">
            <v>209.035220722589</v>
          </cell>
          <cell r="AS248">
            <v>107.25494507763415</v>
          </cell>
          <cell r="AT248">
            <v>91.038138719326923</v>
          </cell>
          <cell r="AU248">
            <v>101.33163814233031</v>
          </cell>
        </row>
        <row r="249">
          <cell r="A249" t="str">
            <v>P BG13/30</v>
          </cell>
          <cell r="AP249">
            <v>0</v>
          </cell>
          <cell r="AR249">
            <v>77.396174101139792</v>
          </cell>
          <cell r="AS249">
            <v>39.728457894963057</v>
          </cell>
          <cell r="AT249">
            <v>35.95916017830573</v>
          </cell>
          <cell r="AU249">
            <v>40.024990167297979</v>
          </cell>
        </row>
        <row r="250">
          <cell r="A250" t="str">
            <v>P BG14/31</v>
          </cell>
          <cell r="AP250">
            <v>0</v>
          </cell>
          <cell r="AR250">
            <v>2.1254520930802201</v>
          </cell>
          <cell r="AS250">
            <v>1.1520716416845276</v>
          </cell>
          <cell r="AT250">
            <v>0.98750969481398754</v>
          </cell>
          <cell r="AU250">
            <v>1.0991654318135848</v>
          </cell>
        </row>
        <row r="251">
          <cell r="A251" t="str">
            <v>P BG15/12</v>
          </cell>
          <cell r="AP251">
            <v>0</v>
          </cell>
          <cell r="AR251">
            <v>455.58620170740528</v>
          </cell>
          <cell r="AS251">
            <v>232.85891478816393</v>
          </cell>
          <cell r="AT251">
            <v>211.6706334968724</v>
          </cell>
          <cell r="AU251">
            <v>235.60380671874827</v>
          </cell>
        </row>
        <row r="252">
          <cell r="A252" t="str">
            <v>P BG16/08$</v>
          </cell>
          <cell r="AP252">
            <v>0</v>
          </cell>
          <cell r="AR252">
            <v>210.3917695682558</v>
          </cell>
          <cell r="AS252">
            <v>109.22349100186034</v>
          </cell>
          <cell r="AT252">
            <v>98.391911604856688</v>
          </cell>
          <cell r="AU252">
            <v>109.51688735216709</v>
          </cell>
        </row>
        <row r="253">
          <cell r="A253" t="str">
            <v>P BG17/08</v>
          </cell>
          <cell r="AP253">
            <v>0</v>
          </cell>
          <cell r="AR253">
            <v>6596.9023438710101</v>
          </cell>
          <cell r="AS253">
            <v>3388.9876142854559</v>
          </cell>
          <cell r="AT253">
            <v>2959.036874167165</v>
          </cell>
          <cell r="AU253">
            <v>3293.609227967047</v>
          </cell>
        </row>
        <row r="254">
          <cell r="A254" t="str">
            <v>P BG18/18</v>
          </cell>
          <cell r="AP254">
            <v>0</v>
          </cell>
          <cell r="AR254">
            <v>1451.00083438963</v>
          </cell>
          <cell r="AS254">
            <v>759.16929348070266</v>
          </cell>
          <cell r="AT254">
            <v>634.46138296124786</v>
          </cell>
          <cell r="AU254">
            <v>715.02613992492843</v>
          </cell>
        </row>
        <row r="255">
          <cell r="A255" t="str">
            <v>P BG19/31</v>
          </cell>
          <cell r="AP255">
            <v>0</v>
          </cell>
          <cell r="AR255">
            <v>800.86964687123998</v>
          </cell>
          <cell r="AS255">
            <v>441.36083341760741</v>
          </cell>
          <cell r="AT255">
            <v>326.94985062557799</v>
          </cell>
          <cell r="AU255">
            <v>368.46638096509315</v>
          </cell>
        </row>
        <row r="256">
          <cell r="A256" t="str">
            <v>P EL/ARP-61</v>
          </cell>
          <cell r="AP256">
            <v>0</v>
          </cell>
          <cell r="AR256">
            <v>65.835253993991529</v>
          </cell>
          <cell r="AS256">
            <v>23.263936097667131</v>
          </cell>
          <cell r="AT256">
            <v>17.745758733563516</v>
          </cell>
          <cell r="AU256">
            <v>17.982368850011028</v>
          </cell>
        </row>
        <row r="257">
          <cell r="A257" t="str">
            <v>P EL/ARP-68</v>
          </cell>
          <cell r="AP257">
            <v>0</v>
          </cell>
          <cell r="AR257">
            <v>46.565904563258684</v>
          </cell>
          <cell r="AS257">
            <v>16.456039965909234</v>
          </cell>
          <cell r="AT257">
            <v>12.551744809325863</v>
          </cell>
          <cell r="AU257">
            <v>12.719101406783539</v>
          </cell>
        </row>
        <row r="258">
          <cell r="A258" t="str">
            <v>P EL/USD-74</v>
          </cell>
          <cell r="AP258">
            <v>0</v>
          </cell>
          <cell r="AR258">
            <v>4.3750389999999975</v>
          </cell>
          <cell r="AS258">
            <v>2.3258728874769639</v>
          </cell>
          <cell r="AT258">
            <v>2.0326938639337411</v>
          </cell>
          <cell r="AU258">
            <v>2.2625264748579639</v>
          </cell>
        </row>
        <row r="259">
          <cell r="A259" t="str">
            <v>P EL/USD-79</v>
          </cell>
          <cell r="AP259">
            <v>0</v>
          </cell>
          <cell r="AR259">
            <v>73.376354000000021</v>
          </cell>
          <cell r="AS259">
            <v>37.871657736396692</v>
          </cell>
          <cell r="AT259">
            <v>34.091505134841121</v>
          </cell>
          <cell r="AU259">
            <v>37.946163120728798</v>
          </cell>
        </row>
        <row r="260">
          <cell r="A260" t="str">
            <v>P EL/USD-91</v>
          </cell>
          <cell r="AP260">
            <v>0</v>
          </cell>
          <cell r="AR260">
            <v>5.0320109999999998</v>
          </cell>
          <cell r="AS260">
            <v>2.5713538036123449</v>
          </cell>
          <cell r="AT260">
            <v>2.3379306751201754</v>
          </cell>
          <cell r="AU260">
            <v>2.6022757989760792</v>
          </cell>
        </row>
        <row r="261">
          <cell r="A261" t="str">
            <v>P BX92</v>
          </cell>
          <cell r="AP261">
            <v>0</v>
          </cell>
          <cell r="AR261">
            <v>12.019263258272934</v>
          </cell>
          <cell r="AS261">
            <v>6.1578000230099814</v>
          </cell>
          <cell r="AT261">
            <v>7.0619608949467851</v>
          </cell>
          <cell r="AU261">
            <v>7.8604426238134026</v>
          </cell>
        </row>
        <row r="262">
          <cell r="A262" t="str">
            <v>P PRE3</v>
          </cell>
          <cell r="AP262">
            <v>0</v>
          </cell>
          <cell r="AR262">
            <v>8.5002469999999999</v>
          </cell>
          <cell r="AS262">
            <v>2.9692242106896551</v>
          </cell>
          <cell r="AT262">
            <v>2.2659868976315791</v>
          </cell>
          <cell r="AU262">
            <v>2.2962000562666667</v>
          </cell>
        </row>
        <row r="263">
          <cell r="A263" t="str">
            <v>P PRO1</v>
          </cell>
          <cell r="AP263">
            <v>0</v>
          </cell>
          <cell r="AR263">
            <v>346.482778</v>
          </cell>
          <cell r="AS263">
            <v>121.03001866000001</v>
          </cell>
          <cell r="AT263">
            <v>92.365014240526335</v>
          </cell>
          <cell r="AU263">
            <v>93.596547763733341</v>
          </cell>
        </row>
        <row r="264">
          <cell r="A264" t="str">
            <v>P PRO3</v>
          </cell>
          <cell r="AP264">
            <v>0</v>
          </cell>
          <cell r="AR264">
            <v>0.53101500000000001</v>
          </cell>
          <cell r="AS264">
            <v>0.18548903275862072</v>
          </cell>
          <cell r="AT264">
            <v>0.14155741973684213</v>
          </cell>
          <cell r="AU264">
            <v>0.14344485200000001</v>
          </cell>
        </row>
        <row r="265">
          <cell r="A265" t="str">
            <v>P PRO5</v>
          </cell>
          <cell r="AP265">
            <v>0</v>
          </cell>
          <cell r="AR265">
            <v>128.99702300000001</v>
          </cell>
          <cell r="AS265">
            <v>45.059994585862071</v>
          </cell>
          <cell r="AT265">
            <v>34.387890605000003</v>
          </cell>
          <cell r="AU265">
            <v>34.846395813066664</v>
          </cell>
        </row>
        <row r="266">
          <cell r="A266" t="str">
            <v>P PRO7</v>
          </cell>
          <cell r="AP266">
            <v>0</v>
          </cell>
          <cell r="AR266">
            <v>1.7249729999999999</v>
          </cell>
          <cell r="AS266">
            <v>0.60255091344827583</v>
          </cell>
          <cell r="AT266">
            <v>0.45984148657894736</v>
          </cell>
          <cell r="AU266">
            <v>0.46597270639999994</v>
          </cell>
        </row>
        <row r="267">
          <cell r="A267" t="str">
            <v>P PRO9</v>
          </cell>
          <cell r="AP267">
            <v>0</v>
          </cell>
          <cell r="AR267">
            <v>16.697683999999999</v>
          </cell>
          <cell r="AS267">
            <v>5.8326737558620687</v>
          </cell>
          <cell r="AT267">
            <v>4.4512510242105261</v>
          </cell>
          <cell r="AU267">
            <v>4.5106010378666657</v>
          </cell>
        </row>
        <row r="268">
          <cell r="A268" t="str">
            <v>P PRE4</v>
          </cell>
          <cell r="AP268">
            <v>0</v>
          </cell>
          <cell r="AR268">
            <v>122.39320600000001</v>
          </cell>
          <cell r="AS268">
            <v>62.542835415981656</v>
          </cell>
          <cell r="AT268">
            <v>56.865303103213137</v>
          </cell>
          <cell r="AU268">
            <v>63.294948666227832</v>
          </cell>
        </row>
        <row r="269">
          <cell r="A269" t="str">
            <v>P PRE6</v>
          </cell>
          <cell r="AP269">
            <v>0</v>
          </cell>
          <cell r="AR269">
            <v>2.3500000000000002E-4</v>
          </cell>
          <cell r="AS269">
            <v>1.2008482172413796E-4</v>
          </cell>
          <cell r="AT269">
            <v>1.091837256820864E-4</v>
          </cell>
          <cell r="AU269">
            <v>1.215289101632287E-4</v>
          </cell>
        </row>
        <row r="270">
          <cell r="A270" t="str">
            <v>P PRO2</v>
          </cell>
          <cell r="AP270">
            <v>0</v>
          </cell>
          <cell r="AR270">
            <v>164.512227</v>
          </cell>
          <cell r="AS270">
            <v>84.065623194620898</v>
          </cell>
          <cell r="AT270">
            <v>76.434288783477115</v>
          </cell>
          <cell r="AU270">
            <v>85.076560237598642</v>
          </cell>
        </row>
        <row r="271">
          <cell r="A271" t="str">
            <v>P PRO4</v>
          </cell>
          <cell r="AP271">
            <v>0</v>
          </cell>
          <cell r="AR271">
            <v>440.02338399999996</v>
          </cell>
          <cell r="AS271">
            <v>224.85161541315696</v>
          </cell>
          <cell r="AT271">
            <v>204.43996788238022</v>
          </cell>
          <cell r="AU271">
            <v>227.55558427172713</v>
          </cell>
        </row>
        <row r="272">
          <cell r="A272" t="str">
            <v>P PRO6</v>
          </cell>
          <cell r="AP272">
            <v>0</v>
          </cell>
          <cell r="AR272">
            <v>380.16609600000004</v>
          </cell>
          <cell r="AS272">
            <v>194.26458665413412</v>
          </cell>
          <cell r="AT272">
            <v>176.62957761401589</v>
          </cell>
          <cell r="AU272">
            <v>196.60072905484847</v>
          </cell>
        </row>
        <row r="273">
          <cell r="A273" t="str">
            <v>P PRO8</v>
          </cell>
          <cell r="AP273">
            <v>0</v>
          </cell>
          <cell r="AR273">
            <v>7.5590000000000004E-2</v>
          </cell>
          <cell r="AS273">
            <v>3.8626432655862075E-2</v>
          </cell>
          <cell r="AT273">
            <v>3.5119990741740041E-2</v>
          </cell>
          <cell r="AU273">
            <v>3.9090937528674284E-2</v>
          </cell>
        </row>
        <row r="274">
          <cell r="A274" t="str">
            <v>P PRO10</v>
          </cell>
          <cell r="AP274">
            <v>0</v>
          </cell>
          <cell r="AR274">
            <v>9.7466650000000001</v>
          </cell>
          <cell r="AS274">
            <v>4.9805384209782764</v>
          </cell>
          <cell r="AT274">
            <v>4.5284136071284786</v>
          </cell>
          <cell r="AU274">
            <v>5.0404322347918518</v>
          </cell>
        </row>
        <row r="275">
          <cell r="A275" t="str">
            <v>P BIHD</v>
          </cell>
          <cell r="AP275">
            <v>0</v>
          </cell>
          <cell r="AR275">
            <v>19.246679</v>
          </cell>
          <cell r="AS275">
            <v>9.8350383680711033</v>
          </cell>
          <cell r="AT275">
            <v>8.9422302988390321</v>
          </cell>
          <cell r="AU275">
            <v>9.9533103111978729</v>
          </cell>
        </row>
        <row r="276">
          <cell r="A276" t="str">
            <v>P BT02</v>
          </cell>
          <cell r="AP276">
            <v>0</v>
          </cell>
          <cell r="AR276">
            <v>496.23492467332824</v>
          </cell>
          <cell r="AS276">
            <v>254.03081244198401</v>
          </cell>
          <cell r="AT276">
            <v>230.97032699252426</v>
          </cell>
          <cell r="AU276">
            <v>257.08567777927891</v>
          </cell>
        </row>
        <row r="277">
          <cell r="A277" t="str">
            <v>P BT03</v>
          </cell>
          <cell r="AP277">
            <v>0</v>
          </cell>
          <cell r="AR277">
            <v>935.25488579713897</v>
          </cell>
          <cell r="AS277">
            <v>478.70084566363994</v>
          </cell>
          <cell r="AT277">
            <v>435.24519640616421</v>
          </cell>
          <cell r="AU277">
            <v>484.45749623013592</v>
          </cell>
        </row>
        <row r="278">
          <cell r="A278" t="str">
            <v>P BT03Flot</v>
          </cell>
          <cell r="AP278">
            <v>0</v>
          </cell>
          <cell r="AR278">
            <v>104.27066126164965</v>
          </cell>
          <cell r="AS278">
            <v>53.371820871910352</v>
          </cell>
          <cell r="AT278">
            <v>48.526817674083908</v>
          </cell>
          <cell r="AU278">
            <v>54.013647444059522</v>
          </cell>
        </row>
        <row r="279">
          <cell r="A279" t="str">
            <v>P BT04</v>
          </cell>
          <cell r="AP279">
            <v>0</v>
          </cell>
          <cell r="AR279">
            <v>807.89774807947128</v>
          </cell>
          <cell r="AS279">
            <v>413.57058642248273</v>
          </cell>
          <cell r="AT279">
            <v>376.02735141551557</v>
          </cell>
          <cell r="AU279">
            <v>418.54400849219832</v>
          </cell>
        </row>
        <row r="280">
          <cell r="A280" t="str">
            <v>P BT05</v>
          </cell>
          <cell r="AP280">
            <v>0</v>
          </cell>
          <cell r="AR280">
            <v>545.03084364987501</v>
          </cell>
          <cell r="AS280">
            <v>280.46768826917099</v>
          </cell>
          <cell r="AT280">
            <v>255.00730815936856</v>
          </cell>
          <cell r="AU280">
            <v>283.84047210940054</v>
          </cell>
        </row>
        <row r="281">
          <cell r="A281" t="str">
            <v>P BT06</v>
          </cell>
          <cell r="AP281">
            <v>0</v>
          </cell>
          <cell r="AR281">
            <v>629.48254061890179</v>
          </cell>
          <cell r="AS281">
            <v>322.12418170968448</v>
          </cell>
          <cell r="AT281">
            <v>292.88229591706312</v>
          </cell>
          <cell r="AU281">
            <v>325.99790863103624</v>
          </cell>
        </row>
        <row r="282">
          <cell r="A282" t="str">
            <v>P BT27</v>
          </cell>
          <cell r="AP282">
            <v>0</v>
          </cell>
          <cell r="AR282">
            <v>43.289850466067691</v>
          </cell>
          <cell r="AS282">
            <v>22.130758364070331</v>
          </cell>
          <cell r="AT282">
            <v>21.008662773420824</v>
          </cell>
          <cell r="AU282">
            <v>23.384070060722607</v>
          </cell>
        </row>
        <row r="283">
          <cell r="A283" t="str">
            <v>P BT2006</v>
          </cell>
          <cell r="AP283">
            <v>0</v>
          </cell>
          <cell r="AR283">
            <v>1092.085623984334</v>
          </cell>
          <cell r="AS283">
            <v>558.05492538736394</v>
          </cell>
          <cell r="AT283">
            <v>507.39564855546212</v>
          </cell>
          <cell r="AU283">
            <v>564.76585503279728</v>
          </cell>
        </row>
        <row r="284">
          <cell r="A284" t="str">
            <v>P DC$</v>
          </cell>
          <cell r="AP284">
            <v>0</v>
          </cell>
          <cell r="AR284">
            <v>62.803543000000005</v>
          </cell>
          <cell r="AS284">
            <v>21.937927261724141</v>
          </cell>
          <cell r="AT284">
            <v>16.742102383947373</v>
          </cell>
          <cell r="AU284">
            <v>16.965330415733334</v>
          </cell>
        </row>
        <row r="285">
          <cell r="A285" t="str">
            <v>P CCAP</v>
          </cell>
          <cell r="AP285">
            <v>0</v>
          </cell>
          <cell r="AR285">
            <v>1092.085623984334</v>
          </cell>
          <cell r="AS285">
            <v>558.05492538736394</v>
          </cell>
          <cell r="AT285">
            <v>0</v>
          </cell>
          <cell r="AU285">
            <v>0</v>
          </cell>
        </row>
        <row r="286">
          <cell r="A286" t="str">
            <v>P BP02/E330</v>
          </cell>
          <cell r="AP286">
            <v>0</v>
          </cell>
          <cell r="AR286">
            <v>162.29962089374354</v>
          </cell>
          <cell r="AS286">
            <v>82.941940181576726</v>
          </cell>
          <cell r="AT286">
            <v>76.050182865903764</v>
          </cell>
          <cell r="AU286">
            <v>84.649024235705326</v>
          </cell>
        </row>
        <row r="287">
          <cell r="A287" t="str">
            <v>P BP02/E400</v>
          </cell>
          <cell r="AP287">
            <v>0</v>
          </cell>
          <cell r="AR287">
            <v>65.537902448323507</v>
          </cell>
          <cell r="AS287">
            <v>33.490823946796738</v>
          </cell>
          <cell r="AT287">
            <v>30.542733361030546</v>
          </cell>
          <cell r="AU287">
            <v>33.996138852963895</v>
          </cell>
        </row>
        <row r="288">
          <cell r="A288" t="str">
            <v>P PFIXSI (Hexagon II)</v>
          </cell>
          <cell r="AP288">
            <v>0</v>
          </cell>
          <cell r="AR288">
            <v>117.8003730883151</v>
          </cell>
          <cell r="AS288">
            <v>61.089493788828101</v>
          </cell>
          <cell r="AT288">
            <v>55.54389335914059</v>
          </cell>
          <cell r="AU288">
            <v>61.82412977748794</v>
          </cell>
        </row>
        <row r="289">
          <cell r="A289" t="str">
            <v>P PFIXSII (Hexagon III)</v>
          </cell>
          <cell r="AP289">
            <v>0</v>
          </cell>
          <cell r="AR289">
            <v>117.49560052548719</v>
          </cell>
          <cell r="AS289">
            <v>61.098045829335298</v>
          </cell>
          <cell r="AT289">
            <v>55.551669059944018</v>
          </cell>
          <cell r="AU289">
            <v>61.832784661157589</v>
          </cell>
        </row>
        <row r="290">
          <cell r="A290" t="str">
            <v>P BP05/B400 (Hexagon IV)</v>
          </cell>
          <cell r="AP290">
            <v>0</v>
          </cell>
          <cell r="AR290">
            <v>36.082209381117593</v>
          </cell>
          <cell r="AS290">
            <v>20.77744983727851</v>
          </cell>
          <cell r="AT290">
            <v>18.891308250580764</v>
          </cell>
          <cell r="AU290">
            <v>21.027310516363574</v>
          </cell>
        </row>
        <row r="291">
          <cell r="A291" t="str">
            <v>P BP02/E580</v>
          </cell>
          <cell r="AP291">
            <v>0</v>
          </cell>
          <cell r="AR291">
            <v>6.4006259999999999</v>
          </cell>
          <cell r="AS291">
            <v>3.2707150303526902</v>
          </cell>
          <cell r="AT291">
            <v>2.9691031223294835</v>
          </cell>
          <cell r="AU291">
            <v>3.3048136465830704</v>
          </cell>
        </row>
        <row r="292">
          <cell r="A292" t="str">
            <v>P BP02/E580-II</v>
          </cell>
          <cell r="AP292">
            <v>0</v>
          </cell>
          <cell r="AR292">
            <v>290.12919699999998</v>
          </cell>
          <cell r="AS292">
            <v>148.25581445810391</v>
          </cell>
          <cell r="AT292">
            <v>134.80347002626627</v>
          </cell>
          <cell r="AU292">
            <v>150.04542752291758</v>
          </cell>
        </row>
        <row r="293">
          <cell r="A293" t="str">
            <v>P BP03/B405 (Radar I)</v>
          </cell>
          <cell r="AP293">
            <v>0</v>
          </cell>
          <cell r="AR293">
            <v>30.951461687102153</v>
          </cell>
          <cell r="AS293">
            <v>17.570122136317956</v>
          </cell>
          <cell r="AT293">
            <v>15.975136307729441</v>
          </cell>
          <cell r="AU293">
            <v>17.781412871368186</v>
          </cell>
        </row>
        <row r="294">
          <cell r="A294" t="str">
            <v>P BP03/B405 (Radar II)</v>
          </cell>
          <cell r="AP294">
            <v>0</v>
          </cell>
          <cell r="AR294">
            <v>28.271345894797378</v>
          </cell>
          <cell r="AS294">
            <v>16.200104776936339</v>
          </cell>
          <cell r="AT294">
            <v>14.729486796003087</v>
          </cell>
          <cell r="AU294">
            <v>16.394920272221622</v>
          </cell>
        </row>
        <row r="295">
          <cell r="A295" t="str">
            <v>P BP04/E435</v>
          </cell>
          <cell r="AP295">
            <v>0</v>
          </cell>
          <cell r="AR295">
            <v>27.627656544501271</v>
          </cell>
          <cell r="AS295">
            <v>14.118767922329653</v>
          </cell>
          <cell r="AT295">
            <v>12.933901864534516</v>
          </cell>
          <cell r="AU295">
            <v>14.396312160402136</v>
          </cell>
        </row>
        <row r="296">
          <cell r="A296" t="str">
            <v>P BP06/E580</v>
          </cell>
          <cell r="AP296">
            <v>0</v>
          </cell>
          <cell r="AR296">
            <v>2099.1197408744629</v>
          </cell>
          <cell r="AS296">
            <v>1072.7060933364658</v>
          </cell>
          <cell r="AT296">
            <v>980.59703011191755</v>
          </cell>
          <cell r="AU296">
            <v>1091.4711660031974</v>
          </cell>
        </row>
        <row r="297">
          <cell r="A297" t="str">
            <v>P BP06/B450 (Radar III)</v>
          </cell>
          <cell r="AP297">
            <v>0</v>
          </cell>
          <cell r="AR297">
            <v>37.94630945608094</v>
          </cell>
          <cell r="AS297">
            <v>21.198413305671036</v>
          </cell>
          <cell r="AT297">
            <v>19.274057370704661</v>
          </cell>
          <cell r="AU297">
            <v>21.45333631044603</v>
          </cell>
        </row>
        <row r="298">
          <cell r="A298" t="str">
            <v>P BP06/B450 (Radar IV)</v>
          </cell>
          <cell r="AP298">
            <v>0</v>
          </cell>
          <cell r="AR298">
            <v>18.118250740302813</v>
          </cell>
          <cell r="AS298">
            <v>10.430687397146322</v>
          </cell>
          <cell r="AT298">
            <v>9.4838073213102838</v>
          </cell>
          <cell r="AU298">
            <v>10.556122359414838</v>
          </cell>
        </row>
        <row r="299">
          <cell r="A299" t="str">
            <v>P BP02/B300</v>
          </cell>
          <cell r="AP299">
            <v>0</v>
          </cell>
          <cell r="AR299">
            <v>82.598591999999982</v>
          </cell>
          <cell r="AS299">
            <v>42.207817850999163</v>
          </cell>
          <cell r="AT299">
            <v>38.376263875125836</v>
          </cell>
          <cell r="AU299">
            <v>42.715390922456066</v>
          </cell>
        </row>
        <row r="300">
          <cell r="A300" t="str">
            <v>P BP02/B075</v>
          </cell>
          <cell r="AP300">
            <v>0</v>
          </cell>
          <cell r="AR300">
            <v>47.980121000000004</v>
          </cell>
          <cell r="AS300">
            <v>24.517805432287521</v>
          </cell>
          <cell r="AT300">
            <v>22.29212072109495</v>
          </cell>
          <cell r="AU300">
            <v>24.812646019701461</v>
          </cell>
        </row>
        <row r="301">
          <cell r="A301" t="str">
            <v>P BP07/B450 (Celtic I)</v>
          </cell>
          <cell r="AP301">
            <v>0</v>
          </cell>
          <cell r="AR301">
            <v>14.101618912584911</v>
          </cell>
          <cell r="AS301">
            <v>8.1464010227950148</v>
          </cell>
          <cell r="AT301">
            <v>7.4068845820698082</v>
          </cell>
          <cell r="AU301">
            <v>8.2443661391878269</v>
          </cell>
        </row>
        <row r="302">
          <cell r="A302" t="str">
            <v>P BP07/B450 (Celtic II)</v>
          </cell>
          <cell r="AP302">
            <v>0</v>
          </cell>
          <cell r="AR302">
            <v>20.94505009135878</v>
          </cell>
          <cell r="AS302">
            <v>12.105120737557378</v>
          </cell>
          <cell r="AT302">
            <v>11.00623844863761</v>
          </cell>
          <cell r="AU302">
            <v>12.25069171530394</v>
          </cell>
        </row>
        <row r="303">
          <cell r="A303" t="str">
            <v>P BP07/B450 (Celtic I)</v>
          </cell>
          <cell r="B303" t="str">
            <v>Otros</v>
          </cell>
          <cell r="C303">
            <v>98.355000000000004</v>
          </cell>
          <cell r="D303">
            <v>98.355000000000004</v>
          </cell>
          <cell r="E303">
            <v>98.355000000000004</v>
          </cell>
          <cell r="F303">
            <v>98.355000000000004</v>
          </cell>
          <cell r="G303">
            <v>92.472388320000007</v>
          </cell>
          <cell r="H303">
            <v>92.472388320000007</v>
          </cell>
          <cell r="I303">
            <v>86.589776640000011</v>
          </cell>
          <cell r="J303">
            <v>86.589776640000011</v>
          </cell>
          <cell r="K303">
            <v>80.70716496</v>
          </cell>
          <cell r="L303">
            <v>80.70716496</v>
          </cell>
          <cell r="M303">
            <v>74.824553280000003</v>
          </cell>
          <cell r="N303">
            <v>74.824553280000003</v>
          </cell>
          <cell r="O303">
            <v>68.941941600000007</v>
          </cell>
          <cell r="P303">
            <v>68.941941600000007</v>
          </cell>
          <cell r="Q303">
            <v>63.059329920000003</v>
          </cell>
          <cell r="R303">
            <v>63.059329920000003</v>
          </cell>
          <cell r="S303">
            <v>57.17671824</v>
          </cell>
          <cell r="T303">
            <v>56.544718240000002</v>
          </cell>
          <cell r="U303">
            <v>50.662106560000005</v>
          </cell>
          <cell r="V303">
            <v>50.662106560000005</v>
          </cell>
          <cell r="W303">
            <v>44.779494880000009</v>
          </cell>
          <cell r="X303">
            <v>44.779494880000009</v>
          </cell>
          <cell r="Y303">
            <v>38.896883200000005</v>
          </cell>
          <cell r="Z303">
            <v>38.896883200000005</v>
          </cell>
          <cell r="AA303">
            <v>33.014271520000001</v>
          </cell>
          <cell r="AB303">
            <v>33.014271520000001</v>
          </cell>
          <cell r="AC303">
            <v>27.131659840000005</v>
          </cell>
          <cell r="AD303">
            <v>27.131659840000005</v>
          </cell>
          <cell r="AE303">
            <v>21.249048160000008</v>
          </cell>
          <cell r="AF303">
            <v>21.241</v>
          </cell>
          <cell r="AG303">
            <v>15.358000000000001</v>
          </cell>
          <cell r="AH303">
            <v>15.358000000000001</v>
          </cell>
          <cell r="AI303">
            <v>9.4749999999999996</v>
          </cell>
          <cell r="AJ303">
            <v>9.363999999999999</v>
          </cell>
          <cell r="AK303">
            <v>9.3279999999999994</v>
          </cell>
          <cell r="AL303">
            <v>9.2159999999999993</v>
          </cell>
          <cell r="AM303">
            <v>9.1809999999999992</v>
          </cell>
          <cell r="AN303">
            <v>9.0348439999999997</v>
          </cell>
          <cell r="AO303">
            <v>9.0348439999999997</v>
          </cell>
          <cell r="AP303">
            <v>8.888069999999999</v>
          </cell>
          <cell r="AQ303">
            <v>8.888069999999999</v>
          </cell>
          <cell r="AR303">
            <v>8.888069999999999</v>
          </cell>
          <cell r="AS303">
            <v>6.0181834533232133</v>
          </cell>
          <cell r="AT303">
            <v>5.7650164064302221</v>
          </cell>
          <cell r="AU303">
            <v>5.904937878126562</v>
          </cell>
        </row>
        <row r="304">
          <cell r="A304" t="str">
            <v>NMB</v>
          </cell>
          <cell r="B304" t="str">
            <v xml:space="preserve">   BONOS DINERO NUEVO </v>
          </cell>
          <cell r="C304">
            <v>88.248000000000005</v>
          </cell>
          <cell r="D304">
            <v>88.248000000000005</v>
          </cell>
          <cell r="E304">
            <v>88.248000000000005</v>
          </cell>
          <cell r="F304">
            <v>88.248000000000005</v>
          </cell>
          <cell r="G304">
            <v>82.365388320000008</v>
          </cell>
          <cell r="H304">
            <v>82.365388320000008</v>
          </cell>
          <cell r="I304">
            <v>76.482776640000012</v>
          </cell>
          <cell r="J304">
            <v>76.482776640000012</v>
          </cell>
          <cell r="K304">
            <v>70.600164960000001</v>
          </cell>
          <cell r="L304">
            <v>70.600164960000001</v>
          </cell>
          <cell r="M304">
            <v>64.717553280000004</v>
          </cell>
          <cell r="N304">
            <v>64.717553280000004</v>
          </cell>
          <cell r="O304">
            <v>58.834941600000008</v>
          </cell>
          <cell r="P304">
            <v>58.834941600000008</v>
          </cell>
          <cell r="Q304">
            <v>52.952329920000004</v>
          </cell>
          <cell r="R304">
            <v>52.952329920000004</v>
          </cell>
          <cell r="S304">
            <v>47.06971824</v>
          </cell>
          <cell r="T304">
            <v>47.06971824</v>
          </cell>
          <cell r="U304">
            <v>41.187106560000004</v>
          </cell>
          <cell r="V304">
            <v>41.187106560000004</v>
          </cell>
          <cell r="W304">
            <v>35.304494880000007</v>
          </cell>
          <cell r="X304">
            <v>35.304494880000007</v>
          </cell>
          <cell r="Y304">
            <v>29.421883200000003</v>
          </cell>
          <cell r="Z304">
            <v>29.421883200000003</v>
          </cell>
          <cell r="AA304">
            <v>23.53927152</v>
          </cell>
          <cell r="AB304">
            <v>23.53927152</v>
          </cell>
          <cell r="AC304">
            <v>17.656659840000003</v>
          </cell>
          <cell r="AD304">
            <v>17.656659840000003</v>
          </cell>
          <cell r="AE304">
            <v>11.774048160000008</v>
          </cell>
          <cell r="AF304">
            <v>11.766</v>
          </cell>
          <cell r="AG304">
            <v>5.883</v>
          </cell>
          <cell r="AH304">
            <v>5.883</v>
          </cell>
          <cell r="AP304">
            <v>0</v>
          </cell>
          <cell r="AQ304">
            <v>0</v>
          </cell>
          <cell r="AR304">
            <v>0</v>
          </cell>
          <cell r="AS304">
            <v>12.105120737557378</v>
          </cell>
          <cell r="AT304">
            <v>0</v>
          </cell>
          <cell r="AU304">
            <v>0</v>
          </cell>
        </row>
        <row r="305">
          <cell r="A305" t="str">
            <v>API</v>
          </cell>
          <cell r="B305" t="str">
            <v xml:space="preserve">   A.P.I.</v>
          </cell>
          <cell r="C305">
            <v>3.9630000000000001</v>
          </cell>
          <cell r="D305">
            <v>3.9630000000000001</v>
          </cell>
          <cell r="E305">
            <v>3.9630000000000001</v>
          </cell>
          <cell r="F305">
            <v>3.9630000000000001</v>
          </cell>
          <cell r="G305">
            <v>3.9630000000000001</v>
          </cell>
          <cell r="H305">
            <v>3.9630000000000001</v>
          </cell>
          <cell r="I305">
            <v>3.9630000000000001</v>
          </cell>
          <cell r="J305">
            <v>3.9630000000000001</v>
          </cell>
          <cell r="K305">
            <v>3.9630000000000001</v>
          </cell>
          <cell r="L305">
            <v>3.9630000000000001</v>
          </cell>
          <cell r="M305">
            <v>3.9630000000000001</v>
          </cell>
          <cell r="N305">
            <v>3.9630000000000001</v>
          </cell>
          <cell r="O305">
            <v>3.9630000000000001</v>
          </cell>
          <cell r="P305">
            <v>3.9630000000000001</v>
          </cell>
          <cell r="Q305">
            <v>3.9630000000000001</v>
          </cell>
          <cell r="R305">
            <v>3.9630000000000001</v>
          </cell>
          <cell r="S305">
            <v>3.9630000000000001</v>
          </cell>
          <cell r="T305">
            <v>3.9630000000000001</v>
          </cell>
          <cell r="U305">
            <v>3.9630000000000001</v>
          </cell>
          <cell r="V305">
            <v>3.9630000000000001</v>
          </cell>
          <cell r="W305">
            <v>3.9630000000000001</v>
          </cell>
          <cell r="X305">
            <v>3.9630000000000001</v>
          </cell>
          <cell r="Y305">
            <v>3.9630000000000001</v>
          </cell>
          <cell r="Z305">
            <v>3.9630000000000001</v>
          </cell>
          <cell r="AA305">
            <v>3.9630000000000001</v>
          </cell>
          <cell r="AB305">
            <v>3.9630000000000001</v>
          </cell>
          <cell r="AC305">
            <v>3.9630000000000001</v>
          </cell>
          <cell r="AD305">
            <v>3.9630000000000001</v>
          </cell>
          <cell r="AE305">
            <v>3.9630000000000001</v>
          </cell>
          <cell r="AF305">
            <v>3.9630000000000001</v>
          </cell>
          <cell r="AG305">
            <v>3.9630000000000001</v>
          </cell>
          <cell r="AH305">
            <v>3.9630000000000001</v>
          </cell>
          <cell r="AI305">
            <v>3.9630000000000001</v>
          </cell>
          <cell r="AJ305">
            <v>3.8519999999999999</v>
          </cell>
          <cell r="AK305">
            <v>3.8159999999999998</v>
          </cell>
          <cell r="AL305">
            <v>3.7039999999999997</v>
          </cell>
          <cell r="AM305">
            <v>3.669</v>
          </cell>
          <cell r="AN305">
            <v>3.522678</v>
          </cell>
          <cell r="AO305">
            <v>3.522678</v>
          </cell>
          <cell r="AP305">
            <v>3.3759039999999998</v>
          </cell>
          <cell r="AQ305">
            <v>3.3759039999999998</v>
          </cell>
          <cell r="AR305">
            <v>3.3759039999999998</v>
          </cell>
          <cell r="AS305">
            <v>3.2291300000000001</v>
          </cell>
          <cell r="AT305">
            <v>3.2291300000000001</v>
          </cell>
          <cell r="AU305">
            <v>3.0823559999999999</v>
          </cell>
        </row>
        <row r="306">
          <cell r="A306" t="str">
            <v>FERRO</v>
          </cell>
          <cell r="B306" t="str">
            <v xml:space="preserve">   Ferrobonos</v>
          </cell>
          <cell r="C306">
            <v>6.1440000000000001</v>
          </cell>
          <cell r="D306">
            <v>6.1440000000000001</v>
          </cell>
          <cell r="E306">
            <v>6.1440000000000001</v>
          </cell>
          <cell r="F306">
            <v>6.1440000000000001</v>
          </cell>
          <cell r="G306">
            <v>6.1440000000000001</v>
          </cell>
          <cell r="H306">
            <v>6.1440000000000001</v>
          </cell>
          <cell r="I306">
            <v>6.1440000000000001</v>
          </cell>
          <cell r="J306">
            <v>6.1440000000000001</v>
          </cell>
          <cell r="K306">
            <v>6.1440000000000001</v>
          </cell>
          <cell r="L306">
            <v>6.1440000000000001</v>
          </cell>
          <cell r="M306">
            <v>6.1440000000000001</v>
          </cell>
          <cell r="N306">
            <v>6.1440000000000001</v>
          </cell>
          <cell r="O306">
            <v>6.1440000000000001</v>
          </cell>
          <cell r="P306">
            <v>6.1440000000000001</v>
          </cell>
          <cell r="Q306">
            <v>6.1440000000000001</v>
          </cell>
          <cell r="R306">
            <v>6.1440000000000001</v>
          </cell>
          <cell r="S306">
            <v>6.1440000000000001</v>
          </cell>
          <cell r="T306">
            <v>5.5119999999999996</v>
          </cell>
          <cell r="U306">
            <v>5.5119999999999996</v>
          </cell>
          <cell r="V306">
            <v>5.5119999999999996</v>
          </cell>
          <cell r="W306">
            <v>5.5119999999999996</v>
          </cell>
          <cell r="X306">
            <v>5.5119999999999996</v>
          </cell>
          <cell r="Y306">
            <v>5.5119999999999996</v>
          </cell>
          <cell r="Z306">
            <v>5.5119999999999996</v>
          </cell>
          <cell r="AA306">
            <v>5.5119999999999996</v>
          </cell>
          <cell r="AB306">
            <v>5.5119999999999996</v>
          </cell>
          <cell r="AC306">
            <v>5.5119999999999996</v>
          </cell>
          <cell r="AD306">
            <v>5.5119999999999996</v>
          </cell>
          <cell r="AE306">
            <v>5.5119999999999996</v>
          </cell>
          <cell r="AF306">
            <v>5.5119999999999996</v>
          </cell>
          <cell r="AG306">
            <v>5.5119999999999996</v>
          </cell>
          <cell r="AH306">
            <v>5.5119999999999996</v>
          </cell>
          <cell r="AI306">
            <v>5.5119999999999996</v>
          </cell>
          <cell r="AJ306">
            <v>5.5119999999999996</v>
          </cell>
          <cell r="AK306">
            <v>5.5119999999999996</v>
          </cell>
          <cell r="AL306">
            <v>5.5119999999999996</v>
          </cell>
          <cell r="AM306">
            <v>5.5119999999999996</v>
          </cell>
          <cell r="AN306">
            <v>5.5121659999999997</v>
          </cell>
          <cell r="AO306">
            <v>5.5121660000000006</v>
          </cell>
          <cell r="AP306">
            <v>5.5121659999999997</v>
          </cell>
          <cell r="AQ306">
            <v>5.5121659999999997</v>
          </cell>
          <cell r="AR306">
            <v>5.5121659999999997</v>
          </cell>
          <cell r="AS306">
            <v>2.7890534533232132</v>
          </cell>
          <cell r="AT306">
            <v>2.5358864064302216</v>
          </cell>
          <cell r="AU306">
            <v>2.8225818781265621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A4" t="str">
            <v>BIC</v>
          </cell>
          <cell r="B4" t="str">
            <v>Bic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</row>
        <row r="5">
          <cell r="A5" t="str">
            <v>BOT5</v>
          </cell>
          <cell r="B5" t="str">
            <v xml:space="preserve">Boteso 5 años 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BOT10</v>
          </cell>
          <cell r="B6" t="str">
            <v xml:space="preserve">Boteso 10 años </v>
          </cell>
          <cell r="W6">
            <v>0.3480760959266132</v>
          </cell>
          <cell r="X6">
            <v>0.30107429618360199</v>
          </cell>
          <cell r="Y6">
            <v>0.2092225242512411</v>
          </cell>
          <cell r="Z6">
            <v>0.24115817216216084</v>
          </cell>
          <cell r="AA6">
            <v>0.13361924266101033</v>
          </cell>
          <cell r="AB6">
            <v>9.2300245123297917E-2</v>
          </cell>
          <cell r="AC6">
            <v>9.7245109911432648E-2</v>
          </cell>
          <cell r="AD6">
            <v>0.130328117553006</v>
          </cell>
          <cell r="AE6">
            <v>0.14098033443753089</v>
          </cell>
          <cell r="AF6">
            <v>0.12369987910837127</v>
          </cell>
          <cell r="AG6">
            <v>0.14331530839583279</v>
          </cell>
          <cell r="AH6">
            <v>0.14234225031765568</v>
          </cell>
          <cell r="AI6">
            <v>0.14357993792650345</v>
          </cell>
          <cell r="AJ6">
            <v>0.13193256009487883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</row>
        <row r="7">
          <cell r="B7" t="str">
            <v>Botes</v>
          </cell>
        </row>
        <row r="8">
          <cell r="A8" t="str">
            <v>BOTE</v>
          </cell>
          <cell r="B8" t="str">
            <v xml:space="preserve">    Botes Serie I 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BOTE2</v>
          </cell>
          <cell r="B9" t="str">
            <v xml:space="preserve">    Botes Serie II</v>
          </cell>
          <cell r="W9">
            <v>0.48126343413978484</v>
          </cell>
          <cell r="X9">
            <v>0.46307727560630063</v>
          </cell>
          <cell r="Y9">
            <v>0.47507203349760774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BOTE3</v>
          </cell>
          <cell r="B10" t="str">
            <v xml:space="preserve">    Botes Serie III</v>
          </cell>
          <cell r="W10">
            <v>6.6668220299693104E-2</v>
          </cell>
          <cell r="X10">
            <v>4.240468822521614E-2</v>
          </cell>
          <cell r="Y10">
            <v>0.18404461117385182</v>
          </cell>
          <cell r="Z10">
            <v>0.21624935253147357</v>
          </cell>
          <cell r="AA10">
            <v>0.18217192894070819</v>
          </cell>
          <cell r="AB10">
            <v>0.16631383464844729</v>
          </cell>
          <cell r="AC10">
            <v>0.14933129000734693</v>
          </cell>
          <cell r="AD10">
            <v>0.15260909731944786</v>
          </cell>
          <cell r="AE10">
            <v>0.15409459595219571</v>
          </cell>
          <cell r="AF10">
            <v>0.17811742660457583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B11" t="str">
            <v>Bonex</v>
          </cell>
        </row>
        <row r="12">
          <cell r="A12" t="str">
            <v>BX84</v>
          </cell>
          <cell r="B12" t="str">
            <v xml:space="preserve">    Bonex 84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A13" t="str">
            <v>BX87</v>
          </cell>
          <cell r="B13" t="str">
            <v xml:space="preserve">    Bonex 87</v>
          </cell>
          <cell r="W13">
            <v>0.13844947350543479</v>
          </cell>
          <cell r="X13">
            <v>5.8080285553397351E-2</v>
          </cell>
          <cell r="Y13">
            <v>8.0864449477251438E-2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</row>
        <row r="14">
          <cell r="A14" t="str">
            <v>BX89</v>
          </cell>
          <cell r="B14" t="str">
            <v xml:space="preserve">    Bonex 89</v>
          </cell>
          <cell r="W14">
            <v>0.22410571861513692</v>
          </cell>
          <cell r="X14">
            <v>0.12703109558827255</v>
          </cell>
          <cell r="Y14">
            <v>0.1019372390358623</v>
          </cell>
          <cell r="Z14">
            <v>9.9244122781956198E-2</v>
          </cell>
          <cell r="AA14">
            <v>0.26234019897045879</v>
          </cell>
          <cell r="AB14">
            <v>0.16109170993551555</v>
          </cell>
          <cell r="AC14">
            <v>0.16654822645168141</v>
          </cell>
          <cell r="AD14">
            <v>0.107469701320121</v>
          </cell>
          <cell r="AE14">
            <v>9.5324995092289116E-2</v>
          </cell>
          <cell r="AF14">
            <v>8.5116073049503541E-2</v>
          </cell>
          <cell r="AG14">
            <v>8.3970817819539634E-2</v>
          </cell>
          <cell r="AH14">
            <v>8.2467255323434907E-2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A15" t="str">
            <v>BX92</v>
          </cell>
          <cell r="B15" t="str">
            <v xml:space="preserve">    Bonex 92</v>
          </cell>
          <cell r="W15">
            <v>0.37424410787725404</v>
          </cell>
          <cell r="X15">
            <v>3.1416380600005324E-2</v>
          </cell>
          <cell r="Y15">
            <v>2.9700642930090056E-2</v>
          </cell>
          <cell r="Z15">
            <v>2.6230909386315109E-2</v>
          </cell>
          <cell r="AA15">
            <v>2.9160160036791071E-2</v>
          </cell>
          <cell r="AB15">
            <v>2.7837570473773336E-2</v>
          </cell>
          <cell r="AC15">
            <v>5.4458557717596646E-2</v>
          </cell>
          <cell r="AD15">
            <v>4.5880023228803711E-2</v>
          </cell>
          <cell r="AE15">
            <v>3.9283621200885244E-2</v>
          </cell>
          <cell r="AF15">
            <v>4.1590913574745175E-2</v>
          </cell>
          <cell r="AG15">
            <v>6.2485130808268952E-2</v>
          </cell>
          <cell r="AH15">
            <v>8.1416113143105831E-2</v>
          </cell>
          <cell r="AI15">
            <v>8.8382093318829125E-2</v>
          </cell>
          <cell r="AJ15">
            <v>8.815613970207084E-2</v>
          </cell>
          <cell r="AK15">
            <v>8.8961483847619843E-2</v>
          </cell>
          <cell r="AL15">
            <v>9.0019113839064011E-2</v>
          </cell>
          <cell r="AM15">
            <v>5.6488414519509512E-2</v>
          </cell>
          <cell r="AN15">
            <v>5.8209855754110508E-2</v>
          </cell>
          <cell r="AO15">
            <v>7.6771010831615444E-2</v>
          </cell>
          <cell r="AP15">
            <v>4.955128930780138E-2</v>
          </cell>
          <cell r="AQ15">
            <v>4.955128930780138E-2</v>
          </cell>
          <cell r="AR15">
            <v>1.479743987492888E-2</v>
          </cell>
          <cell r="AS15">
            <v>1.2342646648356354E-2</v>
          </cell>
          <cell r="AT15">
            <v>2.8945278759372743E-2</v>
          </cell>
        </row>
        <row r="16">
          <cell r="B16" t="str">
            <v>Bonos de Consolidación en Pesos</v>
          </cell>
        </row>
        <row r="17">
          <cell r="A17" t="str">
            <v>PRE1</v>
          </cell>
          <cell r="B17" t="str">
            <v xml:space="preserve">    Bocon Previsional I Pesos</v>
          </cell>
          <cell r="W17">
            <v>0.1880699218291921</v>
          </cell>
          <cell r="X17">
            <v>0.2136096440223719</v>
          </cell>
          <cell r="Y17">
            <v>0.17267746089007388</v>
          </cell>
          <cell r="Z17">
            <v>0.16520017753155589</v>
          </cell>
          <cell r="AA17">
            <v>0.17552504551176037</v>
          </cell>
          <cell r="AB17">
            <v>0.15131529310731731</v>
          </cell>
          <cell r="AC17">
            <v>0.15509163525052422</v>
          </cell>
          <cell r="AD17">
            <v>0.14972534859026757</v>
          </cell>
          <cell r="AE17">
            <v>0.14319791219315417</v>
          </cell>
          <cell r="AF17">
            <v>0.14732151762357173</v>
          </cell>
          <cell r="AG17">
            <v>0.24094979239896652</v>
          </cell>
          <cell r="AH17">
            <v>0.21989603814227679</v>
          </cell>
          <cell r="AI17">
            <v>6.7073682186236855E-2</v>
          </cell>
          <cell r="AJ17">
            <v>8.055408621018828E-2</v>
          </cell>
          <cell r="AK17">
            <v>7.1600236456994329E-2</v>
          </cell>
          <cell r="AL17">
            <v>0.11749427544789269</v>
          </cell>
          <cell r="AM17">
            <v>0.10790480745850189</v>
          </cell>
          <cell r="AN17">
            <v>0.11664697814769562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PRE3</v>
          </cell>
          <cell r="B18" t="str">
            <v xml:space="preserve">    Bocon Previsional II Pesos</v>
          </cell>
          <cell r="W18">
            <v>8.2863569277818613E-2</v>
          </cell>
          <cell r="X18">
            <v>9.6216741557056881E-2</v>
          </cell>
          <cell r="Y18">
            <v>9.7443625200293496E-2</v>
          </cell>
          <cell r="Z18">
            <v>8.7877662682030386E-2</v>
          </cell>
          <cell r="AA18">
            <v>0.10683721209795645</v>
          </cell>
          <cell r="AB18">
            <v>0.10614141700690231</v>
          </cell>
          <cell r="AC18">
            <v>0.12494379937526297</v>
          </cell>
          <cell r="AD18">
            <v>0.13089273638056875</v>
          </cell>
          <cell r="AE18">
            <v>0.1516639633433102</v>
          </cell>
          <cell r="AF18">
            <v>0.16551307452404335</v>
          </cell>
          <cell r="AG18">
            <v>0.1446824795326761</v>
          </cell>
          <cell r="AH18">
            <v>0.11007091745991482</v>
          </cell>
          <cell r="AI18">
            <v>8.4935863971728073E-2</v>
          </cell>
          <cell r="AJ18">
            <v>0.14193004652149582</v>
          </cell>
          <cell r="AK18">
            <v>0.12815935234992867</v>
          </cell>
          <cell r="AL18">
            <v>2.9496228572353206E-2</v>
          </cell>
          <cell r="AM18">
            <v>2.8839485903669873E-2</v>
          </cell>
          <cell r="AN18">
            <v>5.4977221705691498E-2</v>
          </cell>
          <cell r="AO18">
            <v>8.9357770015344298E-2</v>
          </cell>
          <cell r="AP18">
            <v>8.5170791552114364E-2</v>
          </cell>
          <cell r="AQ18">
            <v>8.5173978693767277E-2</v>
          </cell>
          <cell r="AR18">
            <v>2.7159911196460593E-2</v>
          </cell>
          <cell r="AS18">
            <v>3.0417127600934634E-2</v>
          </cell>
          <cell r="AT18">
            <v>2.3755154034523798E-2</v>
          </cell>
        </row>
        <row r="19">
          <cell r="A19" t="str">
            <v>PRO1</v>
          </cell>
          <cell r="B19" t="str">
            <v xml:space="preserve">    Bocon Proveedores I Pesos</v>
          </cell>
          <cell r="W19">
            <v>0.28488304945958842</v>
          </cell>
          <cell r="X19">
            <v>0.26044809871276531</v>
          </cell>
          <cell r="Y19">
            <v>0.22446864039813255</v>
          </cell>
          <cell r="Z19">
            <v>0.1821659215306346</v>
          </cell>
          <cell r="AA19">
            <v>0.24771299208876874</v>
          </cell>
          <cell r="AB19">
            <v>0.24178762100291357</v>
          </cell>
          <cell r="AC19">
            <v>0.23566428051523083</v>
          </cell>
          <cell r="AD19">
            <v>0.22322694760062031</v>
          </cell>
          <cell r="AE19">
            <v>0.19243362930468338</v>
          </cell>
          <cell r="AF19">
            <v>0.17968383120960316</v>
          </cell>
          <cell r="AG19">
            <v>0.15857742312543532</v>
          </cell>
          <cell r="AH19">
            <v>0.15585697482252137</v>
          </cell>
          <cell r="AI19">
            <v>0.15781155535605737</v>
          </cell>
          <cell r="AJ19">
            <v>0.20542695116079593</v>
          </cell>
          <cell r="AK19">
            <v>0.18813227581493766</v>
          </cell>
          <cell r="AL19">
            <v>0.18522498590224309</v>
          </cell>
          <cell r="AM19">
            <v>0.17949548405289356</v>
          </cell>
          <cell r="AN19">
            <v>0.22141738268854383</v>
          </cell>
          <cell r="AO19">
            <v>2.8219989427439893E-2</v>
          </cell>
          <cell r="AP19">
            <v>2.6085770091218197E-2</v>
          </cell>
          <cell r="AQ19">
            <v>2.6085770091218197E-2</v>
          </cell>
          <cell r="AR19">
            <v>6.3140893699947021E-2</v>
          </cell>
          <cell r="AS19">
            <v>4.8184330189456746E-2</v>
          </cell>
          <cell r="AT19">
            <v>4.6427805805407132E-2</v>
          </cell>
        </row>
        <row r="20">
          <cell r="A20" t="str">
            <v>PRO3</v>
          </cell>
          <cell r="B20" t="str">
            <v xml:space="preserve">    Bocon Proveedores II Pesos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1.4280288833178009E-3</v>
          </cell>
          <cell r="AD20">
            <v>1.3328422195683456E-3</v>
          </cell>
          <cell r="AE20">
            <v>1.6822207979164432E-2</v>
          </cell>
          <cell r="AF20">
            <v>1.2496422516883807E-3</v>
          </cell>
          <cell r="AG20">
            <v>5.6062900118796187E-3</v>
          </cell>
          <cell r="AH20">
            <v>1.6529402665789474E-2</v>
          </cell>
          <cell r="AI20">
            <v>5.2121290837438168E-2</v>
          </cell>
          <cell r="AJ20">
            <v>1.521453796951692E-2</v>
          </cell>
          <cell r="AK20">
            <v>1.7170239976600138E-2</v>
          </cell>
          <cell r="AL20">
            <v>1.3607390542141232E-2</v>
          </cell>
          <cell r="AM20">
            <v>1.2932503466666665E-2</v>
          </cell>
          <cell r="AN20">
            <v>1.1441639723497416E-2</v>
          </cell>
          <cell r="AO20">
            <v>1.0716573764809577E-2</v>
          </cell>
          <cell r="AP20">
            <v>1.0661911508581881E-2</v>
          </cell>
          <cell r="AQ20">
            <v>1.0661911508581881E-2</v>
          </cell>
          <cell r="AR20">
            <v>2.8336261013496328E-3</v>
          </cell>
          <cell r="AS20">
            <v>8.3244123870190124E-18</v>
          </cell>
          <cell r="AT20">
            <v>1.0165314203847446E-3</v>
          </cell>
        </row>
        <row r="21">
          <cell r="A21" t="str">
            <v>PRO5</v>
          </cell>
          <cell r="B21" t="str">
            <v xml:space="preserve">    Bocon Proveedores III Pesos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4.053519349171968E-4</v>
          </cell>
          <cell r="AL21">
            <v>7.905924283662015E-2</v>
          </cell>
          <cell r="AM21">
            <v>3.6535363805650437E-2</v>
          </cell>
          <cell r="AN21">
            <v>4.7696319093850185E-2</v>
          </cell>
          <cell r="AO21">
            <v>6.599908438704738E-2</v>
          </cell>
          <cell r="AP21">
            <v>5.4676078045299031E-2</v>
          </cell>
          <cell r="AQ21">
            <v>5.4676078045299038E-2</v>
          </cell>
          <cell r="AR21">
            <v>3.5222563442621077E-2</v>
          </cell>
          <cell r="AS21">
            <v>3.4737467293198432E-2</v>
          </cell>
          <cell r="AT21">
            <v>1.5402842796943522E-2</v>
          </cell>
        </row>
        <row r="22">
          <cell r="A22" t="str">
            <v>PRO7</v>
          </cell>
          <cell r="B22" t="str">
            <v xml:space="preserve">    Bocon Proveedores IV Pesos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2.5610114211072894E-3</v>
          </cell>
        </row>
        <row r="23">
          <cell r="A23" t="str">
            <v>PR8</v>
          </cell>
          <cell r="B23" t="str">
            <v xml:space="preserve">    Bocon Previsional IV 2%+CER</v>
          </cell>
        </row>
        <row r="24">
          <cell r="A24" t="str">
            <v>PR12</v>
          </cell>
          <cell r="B24" t="str">
            <v xml:space="preserve">    Bocon Proveedores VI 2%+CER</v>
          </cell>
        </row>
        <row r="25">
          <cell r="A25" t="str">
            <v>PRO9</v>
          </cell>
          <cell r="B25" t="str">
            <v xml:space="preserve">    Bocon Proveedores V Pesos</v>
          </cell>
          <cell r="AN25">
            <v>0</v>
          </cell>
          <cell r="AO25">
            <v>0</v>
          </cell>
          <cell r="AP25">
            <v>9.3477093062729003E-3</v>
          </cell>
          <cell r="AQ25">
            <v>9.3477093062729003E-3</v>
          </cell>
          <cell r="AR25">
            <v>6.2508277253337853E-4</v>
          </cell>
          <cell r="AS25">
            <v>5.3444086790240236E-4</v>
          </cell>
          <cell r="AT25">
            <v>1.4300305914886652E-5</v>
          </cell>
        </row>
        <row r="26">
          <cell r="B26" t="str">
            <v>Bonos de Consolidación en Dólares</v>
          </cell>
        </row>
        <row r="27">
          <cell r="A27" t="str">
            <v>PRE2</v>
          </cell>
          <cell r="B27" t="str">
            <v xml:space="preserve">    Bocon Previsional I Dólares</v>
          </cell>
          <cell r="W27">
            <v>0.3692398199448626</v>
          </cell>
          <cell r="X27">
            <v>0.30423915545382829</v>
          </cell>
          <cell r="Y27">
            <v>0.30077528877714121</v>
          </cell>
          <cell r="Z27">
            <v>0.25977366947987335</v>
          </cell>
          <cell r="AA27">
            <v>0.23828500199300418</v>
          </cell>
          <cell r="AB27">
            <v>0.20980227974543669</v>
          </cell>
          <cell r="AC27">
            <v>0.19158439473789124</v>
          </cell>
          <cell r="AD27">
            <v>0.22640385748985792</v>
          </cell>
          <cell r="AE27">
            <v>0.15286121808927142</v>
          </cell>
          <cell r="AF27">
            <v>0.15732400327334436</v>
          </cell>
          <cell r="AG27">
            <v>0.18728276182606485</v>
          </cell>
          <cell r="AH27">
            <v>0.18115953949547459</v>
          </cell>
          <cell r="AI27">
            <v>0.19196555500861828</v>
          </cell>
          <cell r="AJ27">
            <v>0.13566833532233719</v>
          </cell>
          <cell r="AK27">
            <v>0.15575522349381685</v>
          </cell>
          <cell r="AL27">
            <v>0.15887723867754497</v>
          </cell>
          <cell r="AM27">
            <v>8.4458955126961027E-2</v>
          </cell>
          <cell r="AN27">
            <v>7.4228344766454818E-2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PRE4</v>
          </cell>
          <cell r="B28" t="str">
            <v xml:space="preserve">    Bocon Previsional II Dólares</v>
          </cell>
          <cell r="W28">
            <v>0.26530524132315009</v>
          </cell>
          <cell r="X28">
            <v>0.26615698278656902</v>
          </cell>
          <cell r="Y28">
            <v>0.24734255974238309</v>
          </cell>
          <cell r="Z28">
            <v>0.22352728053938295</v>
          </cell>
          <cell r="AA28">
            <v>0.30714718981731354</v>
          </cell>
          <cell r="AB28">
            <v>0.28877499423131264</v>
          </cell>
          <cell r="AC28">
            <v>0.21601985255503794</v>
          </cell>
          <cell r="AD28">
            <v>0.1728310535904192</v>
          </cell>
          <cell r="AE28">
            <v>0.14774661653270632</v>
          </cell>
          <cell r="AF28">
            <v>0.16855515362449505</v>
          </cell>
          <cell r="AG28">
            <v>0.22356583051971735</v>
          </cell>
          <cell r="AH28">
            <v>0.25435587856459468</v>
          </cell>
          <cell r="AI28">
            <v>0.32051128339053425</v>
          </cell>
          <cell r="AJ28">
            <v>0.2815865961468908</v>
          </cell>
          <cell r="AK28">
            <v>0.30393693059471799</v>
          </cell>
          <cell r="AL28">
            <v>9.1156477041819173E-2</v>
          </cell>
          <cell r="AM28">
            <v>9.5056468119330981E-2</v>
          </cell>
          <cell r="AN28">
            <v>8.6704099006493035E-2</v>
          </cell>
          <cell r="AO28">
            <v>8.4576605146274242E-2</v>
          </cell>
          <cell r="AP28">
            <v>7.6323300314920017E-2</v>
          </cell>
          <cell r="AQ28">
            <v>7.6323300314920003E-2</v>
          </cell>
          <cell r="AR28">
            <v>8.2327997232781766E-2</v>
          </cell>
          <cell r="AS28">
            <v>6.7321333384531723E-2</v>
          </cell>
          <cell r="AT28">
            <v>0.11550562768536622</v>
          </cell>
        </row>
        <row r="29">
          <cell r="A29" t="str">
            <v>PRO2</v>
          </cell>
          <cell r="B29" t="str">
            <v xml:space="preserve">    Bocon Proveedores I Dólares</v>
          </cell>
          <cell r="W29">
            <v>0.12909103507808173</v>
          </cell>
          <cell r="X29">
            <v>0.17859018758502132</v>
          </cell>
          <cell r="Y29">
            <v>0.15037801772285794</v>
          </cell>
          <cell r="Z29">
            <v>0.11723129501734449</v>
          </cell>
          <cell r="AA29">
            <v>0.12850023252225723</v>
          </cell>
          <cell r="AB29">
            <v>8.5898658417844914E-2</v>
          </cell>
          <cell r="AC29">
            <v>0.11050833053822605</v>
          </cell>
          <cell r="AD29">
            <v>9.1034952674568639E-2</v>
          </cell>
          <cell r="AE29">
            <v>6.7219178270207403E-2</v>
          </cell>
          <cell r="AF29">
            <v>7.3871685464636308E-2</v>
          </cell>
          <cell r="AG29">
            <v>0.12920373891746265</v>
          </cell>
          <cell r="AH29">
            <v>0.20320005454204845</v>
          </cell>
          <cell r="AI29">
            <v>0.18972291059045421</v>
          </cell>
          <cell r="AJ29">
            <v>0.17052837668889551</v>
          </cell>
          <cell r="AK29">
            <v>0.21673805912382527</v>
          </cell>
          <cell r="AL29">
            <v>4.71669900159861E-2</v>
          </cell>
          <cell r="AM29">
            <v>6.0295548195297144E-2</v>
          </cell>
          <cell r="AN29">
            <v>5.9921866797165622E-2</v>
          </cell>
          <cell r="AO29">
            <v>6.6130375711952752E-2</v>
          </cell>
          <cell r="AP29">
            <v>4.5064602083900666E-2</v>
          </cell>
          <cell r="AQ29">
            <v>4.5064602083900659E-2</v>
          </cell>
          <cell r="AR29">
            <v>5.1343146995145181E-2</v>
          </cell>
          <cell r="AS29">
            <v>2.44634309523197E-2</v>
          </cell>
          <cell r="AT29">
            <v>4.0825219654170707E-2</v>
          </cell>
        </row>
        <row r="30">
          <cell r="A30" t="str">
            <v>PRO4</v>
          </cell>
          <cell r="B30" t="str">
            <v xml:space="preserve">    Bocon Proveedores II Dólares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2.5558800340136053E-3</v>
          </cell>
          <cell r="AB30">
            <v>3.6207914866688257E-2</v>
          </cell>
          <cell r="AC30">
            <v>3.3143015411318061E-2</v>
          </cell>
          <cell r="AD30">
            <v>2.7092396251492377E-2</v>
          </cell>
          <cell r="AE30">
            <v>1.5683760628420584E-2</v>
          </cell>
          <cell r="AF30">
            <v>1.716754565756716E-2</v>
          </cell>
          <cell r="AG30">
            <v>2.3337742704189968E-2</v>
          </cell>
          <cell r="AH30">
            <v>2.0414809435851413E-2</v>
          </cell>
          <cell r="AI30">
            <v>2.2579207272330905E-2</v>
          </cell>
          <cell r="AJ30">
            <v>3.4873792139820031E-2</v>
          </cell>
          <cell r="AK30">
            <v>4.6578997084179584E-2</v>
          </cell>
          <cell r="AL30">
            <v>4.4055219761688233E-2</v>
          </cell>
          <cell r="AM30">
            <v>5.6201619875447369E-2</v>
          </cell>
          <cell r="AN30">
            <v>5.0895259206303937E-2</v>
          </cell>
          <cell r="AO30">
            <v>2.0385239919215384E-2</v>
          </cell>
          <cell r="AP30">
            <v>1.9389085028955921E-2</v>
          </cell>
          <cell r="AQ30">
            <v>1.9389085028955921E-2</v>
          </cell>
          <cell r="AR30">
            <v>1.9838474279612439E-2</v>
          </cell>
          <cell r="AS30">
            <v>2.4143624809688392E-2</v>
          </cell>
          <cell r="AT30">
            <v>2.7590231518429695E-2</v>
          </cell>
        </row>
        <row r="31">
          <cell r="A31" t="str">
            <v>PRO6</v>
          </cell>
          <cell r="B31" t="str">
            <v xml:space="preserve">    Bocon Proveedores III Dólares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9.2106071105886901E-3</v>
          </cell>
          <cell r="AG31">
            <v>7.9043859649122802E-4</v>
          </cell>
          <cell r="AH31">
            <v>4.1632212296374141E-3</v>
          </cell>
          <cell r="AI31">
            <v>7.6062986326676874E-3</v>
          </cell>
          <cell r="AJ31">
            <v>1.6217622092321866E-2</v>
          </cell>
          <cell r="AK31">
            <v>1.8383992105270513E-2</v>
          </cell>
          <cell r="AL31">
            <v>2.9063407311318026E-2</v>
          </cell>
          <cell r="AM31">
            <v>2.1089359309819665E-2</v>
          </cell>
          <cell r="AN31">
            <v>3.4623524131502423E-2</v>
          </cell>
          <cell r="AO31">
            <v>4.3721829756661536E-2</v>
          </cell>
          <cell r="AP31">
            <v>3.6044028998500184E-2</v>
          </cell>
          <cell r="AQ31">
            <v>3.6044028998500184E-2</v>
          </cell>
          <cell r="AR31">
            <v>3.661048235317025E-2</v>
          </cell>
          <cell r="AS31">
            <v>2.8289396706713897E-2</v>
          </cell>
          <cell r="AT31">
            <v>3.364716071547523E-2</v>
          </cell>
        </row>
        <row r="32">
          <cell r="A32" t="str">
            <v>PRO8</v>
          </cell>
          <cell r="B32" t="str">
            <v xml:space="preserve">    Bocon Proveedores IV Dólares</v>
          </cell>
          <cell r="AN32">
            <v>0</v>
          </cell>
          <cell r="AO32">
            <v>4.1247029698273853E-2</v>
          </cell>
          <cell r="AP32">
            <v>1.3570776812510184E-2</v>
          </cell>
          <cell r="AQ32">
            <v>1.3570776812510184E-2</v>
          </cell>
          <cell r="AR32">
            <v>5.7594280412596203E-3</v>
          </cell>
          <cell r="AS32">
            <v>6.2626545527966733E-3</v>
          </cell>
          <cell r="AT32">
            <v>3.0371283879105059E-3</v>
          </cell>
        </row>
        <row r="33">
          <cell r="A33" t="str">
            <v>PRO10</v>
          </cell>
          <cell r="B33" t="str">
            <v xml:space="preserve">    Bocon Proveedores V Dólares</v>
          </cell>
          <cell r="AN33">
            <v>0</v>
          </cell>
          <cell r="AO33">
            <v>2.6017449531723076E-3</v>
          </cell>
          <cell r="AP33">
            <v>1.0787071679210331E-3</v>
          </cell>
          <cell r="AQ33">
            <v>1.0787071679210331E-3</v>
          </cell>
          <cell r="AR33">
            <v>4.2964193790115011E-4</v>
          </cell>
          <cell r="AS33">
            <v>0.18807111557130843</v>
          </cell>
          <cell r="AT33">
            <v>0.19922972567936156</v>
          </cell>
        </row>
        <row r="34">
          <cell r="A34" t="str">
            <v>BIHD</v>
          </cell>
          <cell r="B34" t="str">
            <v xml:space="preserve">    Bonos Regalías Hidrocarburíferas</v>
          </cell>
          <cell r="W34">
            <v>1.1822100109914849E-4</v>
          </cell>
          <cell r="X34">
            <v>1.1816102929042835E-4</v>
          </cell>
          <cell r="Y34">
            <v>1.1816396308809647E-4</v>
          </cell>
          <cell r="Z34">
            <v>6.1186685680896441E-2</v>
          </cell>
          <cell r="AA34">
            <v>6.1170432119319627E-2</v>
          </cell>
          <cell r="AB34">
            <v>1.9065090198441364E-2</v>
          </cell>
          <cell r="AC34">
            <v>1.0645100277394886E-2</v>
          </cell>
          <cell r="AD34">
            <v>1.059634613401569E-2</v>
          </cell>
          <cell r="AE34">
            <v>1.069141233100891E-2</v>
          </cell>
          <cell r="AF34">
            <v>1.0691347972186157E-2</v>
          </cell>
          <cell r="AG34">
            <v>1.069134182724369E-2</v>
          </cell>
          <cell r="AH34">
            <v>1.1017532599874645E-2</v>
          </cell>
          <cell r="AI34">
            <v>1.0697606775067368E-2</v>
          </cell>
          <cell r="AJ34">
            <v>1.0697659938931105E-2</v>
          </cell>
          <cell r="AK34">
            <v>1.0697716294505472E-2</v>
          </cell>
          <cell r="AL34">
            <v>1.0951522693800076E-2</v>
          </cell>
          <cell r="AM34">
            <v>1.0951372793135088E-2</v>
          </cell>
          <cell r="AN34">
            <v>1.095143932134429E-2</v>
          </cell>
          <cell r="AO34">
            <v>8.7508769292319688E-4</v>
          </cell>
          <cell r="AP34">
            <v>8.7508775203175011E-4</v>
          </cell>
          <cell r="AQ34">
            <v>8.7508775203175011E-4</v>
          </cell>
          <cell r="AR34">
            <v>5.0301993837929278E-2</v>
          </cell>
          <cell r="AS34">
            <v>5.030158512869623E-2</v>
          </cell>
          <cell r="AT34">
            <v>5.2293205937654047E-2</v>
          </cell>
        </row>
        <row r="35">
          <cell r="B35" t="str">
            <v>Bonos Brady</v>
          </cell>
        </row>
        <row r="36">
          <cell r="A36" t="str">
            <v>PAR</v>
          </cell>
          <cell r="B36" t="str">
            <v xml:space="preserve">    Bono Par </v>
          </cell>
          <cell r="W36">
            <v>0.84838485152629084</v>
          </cell>
          <cell r="X36">
            <v>0.84112888464945679</v>
          </cell>
          <cell r="Y36">
            <v>0.83105532369174895</v>
          </cell>
          <cell r="Z36">
            <v>0.79236139058829602</v>
          </cell>
          <cell r="AA36">
            <v>0.79416963179412303</v>
          </cell>
          <cell r="AB36">
            <v>0.81828568297637927</v>
          </cell>
          <cell r="AC36">
            <v>0.85316204682566854</v>
          </cell>
          <cell r="AD36">
            <v>0.93156946401723939</v>
          </cell>
          <cell r="AE36">
            <v>0.95581468475207376</v>
          </cell>
          <cell r="AF36">
            <v>0.95384918564283316</v>
          </cell>
          <cell r="AG36">
            <v>0.94269633826297305</v>
          </cell>
          <cell r="AH36">
            <v>0.81884676815785773</v>
          </cell>
          <cell r="AI36">
            <v>0.74205757880510304</v>
          </cell>
          <cell r="AJ36">
            <v>0.73742792263847368</v>
          </cell>
          <cell r="AK36">
            <v>0.70254725478407221</v>
          </cell>
          <cell r="AL36">
            <v>0.72248307322061789</v>
          </cell>
          <cell r="AM36">
            <v>0.69354677215836136</v>
          </cell>
          <cell r="AN36">
            <v>0.71485763754470522</v>
          </cell>
          <cell r="AO36">
            <v>0.78073703988913146</v>
          </cell>
          <cell r="AP36">
            <v>0.87686513069241379</v>
          </cell>
          <cell r="AQ36">
            <v>0.9457868523268933</v>
          </cell>
          <cell r="AR36">
            <v>0.96446065854027174</v>
          </cell>
          <cell r="AS36">
            <v>0.86544120516856371</v>
          </cell>
          <cell r="AT36">
            <v>0.8039590950366412</v>
          </cell>
        </row>
        <row r="37">
          <cell r="A37" t="str">
            <v>PARDM</v>
          </cell>
          <cell r="B37" t="str">
            <v xml:space="preserve">    Bono Par en Marcos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1</v>
          </cell>
          <cell r="AQ37">
            <v>1</v>
          </cell>
          <cell r="AR37">
            <v>1</v>
          </cell>
          <cell r="AS37">
            <v>1</v>
          </cell>
          <cell r="AT37">
            <v>1</v>
          </cell>
        </row>
        <row r="38">
          <cell r="A38" t="str">
            <v>DISD</v>
          </cell>
          <cell r="B38" t="str">
            <v xml:space="preserve">    Discount Bond </v>
          </cell>
          <cell r="W38">
            <v>0.9755549965793443</v>
          </cell>
          <cell r="X38">
            <v>0.95382716119940292</v>
          </cell>
          <cell r="Y38">
            <v>0.93311370530060955</v>
          </cell>
          <cell r="Z38">
            <v>0.94858068921991445</v>
          </cell>
          <cell r="AA38">
            <v>0.95110321652375784</v>
          </cell>
          <cell r="AB38">
            <v>0.92355689789181572</v>
          </cell>
          <cell r="AC38">
            <v>0.95463497698192179</v>
          </cell>
          <cell r="AD38">
            <v>0.94181358008961247</v>
          </cell>
          <cell r="AE38">
            <v>0.93811305347665652</v>
          </cell>
          <cell r="AF38">
            <v>0.92524623730506539</v>
          </cell>
          <cell r="AG38">
            <v>0.90344141643204057</v>
          </cell>
          <cell r="AH38">
            <v>0.90266900774955527</v>
          </cell>
          <cell r="AI38">
            <v>0.88123902516577235</v>
          </cell>
          <cell r="AJ38">
            <v>0.86004095627740029</v>
          </cell>
          <cell r="AK38">
            <v>0.89858353639398536</v>
          </cell>
          <cell r="AL38">
            <v>0.90170156821742409</v>
          </cell>
          <cell r="AM38">
            <v>0.89856669095230046</v>
          </cell>
          <cell r="AN38">
            <v>0.8984585220480682</v>
          </cell>
          <cell r="AO38">
            <v>0.86567615996975655</v>
          </cell>
          <cell r="AP38">
            <v>0.89693509420062179</v>
          </cell>
          <cell r="AQ38">
            <v>0.90416215017245838</v>
          </cell>
          <cell r="AR38">
            <v>0.93618625613468676</v>
          </cell>
          <cell r="AS38">
            <v>0.8945617535106315</v>
          </cell>
          <cell r="AT38">
            <v>0.87009820149232286</v>
          </cell>
        </row>
        <row r="39">
          <cell r="A39" t="str">
            <v>DISDDM</v>
          </cell>
          <cell r="B39" t="str">
            <v xml:space="preserve">    Discount Bond en Marcos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1</v>
          </cell>
          <cell r="AQ39">
            <v>1</v>
          </cell>
          <cell r="AR39">
            <v>1</v>
          </cell>
          <cell r="AS39">
            <v>1</v>
          </cell>
          <cell r="AT39">
            <v>1</v>
          </cell>
        </row>
        <row r="40">
          <cell r="A40" t="str">
            <v>FRB</v>
          </cell>
          <cell r="B40" t="str">
            <v xml:space="preserve">    Floating Rate Bond</v>
          </cell>
          <cell r="W40">
            <v>0.87599025715907963</v>
          </cell>
          <cell r="X40">
            <v>0.89437655273148853</v>
          </cell>
          <cell r="Y40">
            <v>0.88255218540094849</v>
          </cell>
          <cell r="Z40">
            <v>0.87992215948135954</v>
          </cell>
          <cell r="AA40">
            <v>0.89503775293670473</v>
          </cell>
          <cell r="AB40">
            <v>0.91346074594048798</v>
          </cell>
          <cell r="AC40">
            <v>0.8647032668822654</v>
          </cell>
          <cell r="AD40">
            <v>0.87524540874538859</v>
          </cell>
          <cell r="AE40">
            <v>0.87464862007352973</v>
          </cell>
          <cell r="AF40">
            <v>0.86633075430070916</v>
          </cell>
          <cell r="AG40">
            <v>0.80328831504170872</v>
          </cell>
          <cell r="AH40">
            <v>0.71789547619944816</v>
          </cell>
          <cell r="AI40">
            <v>0.81541802331194357</v>
          </cell>
          <cell r="AJ40">
            <v>0.77507539946028903</v>
          </cell>
          <cell r="AK40">
            <v>0.71664933050222768</v>
          </cell>
          <cell r="AL40">
            <v>0.69938212025278335</v>
          </cell>
          <cell r="AM40">
            <v>0.83362283559013128</v>
          </cell>
          <cell r="AN40">
            <v>0.64340187391888271</v>
          </cell>
          <cell r="AO40">
            <v>0.8152810659065125</v>
          </cell>
          <cell r="AP40">
            <v>0.71097094211644407</v>
          </cell>
          <cell r="AQ40">
            <v>0.63473076218166513</v>
          </cell>
          <cell r="AR40">
            <v>0.86552300797810244</v>
          </cell>
          <cell r="AS40">
            <v>0.63714254558442729</v>
          </cell>
          <cell r="AT40">
            <v>0.63486144929023069</v>
          </cell>
        </row>
        <row r="41">
          <cell r="A41" t="str">
            <v>BESP</v>
          </cell>
          <cell r="B41" t="str">
            <v xml:space="preserve">    Bancos Españoles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1</v>
          </cell>
          <cell r="AQ41">
            <v>1</v>
          </cell>
          <cell r="AR41">
            <v>1</v>
          </cell>
          <cell r="AS41">
            <v>1</v>
          </cell>
          <cell r="AT41">
            <v>1</v>
          </cell>
        </row>
        <row r="42">
          <cell r="B42" t="str">
            <v>Bonos Globales</v>
          </cell>
        </row>
        <row r="43">
          <cell r="A43" t="str">
            <v>BG01/03</v>
          </cell>
          <cell r="B43" t="str">
            <v xml:space="preserve">    Bono Global I (8.375%)</v>
          </cell>
          <cell r="W43">
            <v>0.94107348852252437</v>
          </cell>
          <cell r="X43">
            <v>0.95118918418170761</v>
          </cell>
          <cell r="Y43">
            <v>0.86838733881707797</v>
          </cell>
          <cell r="Z43">
            <v>0.84004664632454917</v>
          </cell>
          <cell r="AA43">
            <v>0.96344709176915799</v>
          </cell>
          <cell r="AB43">
            <v>0.9434248101476399</v>
          </cell>
          <cell r="AC43">
            <v>0.89310900178126107</v>
          </cell>
          <cell r="AD43">
            <v>0.8614807037185126</v>
          </cell>
          <cell r="AE43">
            <v>0.90790655375130414</v>
          </cell>
          <cell r="AF43">
            <v>0.91543565572723784</v>
          </cell>
          <cell r="AG43">
            <v>0.95411792036871756</v>
          </cell>
          <cell r="AH43">
            <v>0.95118072576846668</v>
          </cell>
          <cell r="AI43">
            <v>0.93353058599936645</v>
          </cell>
          <cell r="AJ43">
            <v>0.93342405995097844</v>
          </cell>
          <cell r="AK43">
            <v>0.92515770005292008</v>
          </cell>
          <cell r="AL43">
            <v>0.93217056815639054</v>
          </cell>
          <cell r="AM43">
            <v>0.93406681226420107</v>
          </cell>
          <cell r="AN43">
            <v>0.90439149247134276</v>
          </cell>
          <cell r="AO43">
            <v>0.97640287920064284</v>
          </cell>
          <cell r="AP43">
            <v>0.97154437336231081</v>
          </cell>
          <cell r="AQ43">
            <v>0.96565446459141657</v>
          </cell>
          <cell r="AR43">
            <v>0.97786291561169836</v>
          </cell>
          <cell r="AS43">
            <v>0.96030514730292471</v>
          </cell>
          <cell r="AT43">
            <v>0.95243530214525141</v>
          </cell>
        </row>
        <row r="44">
          <cell r="A44" t="str">
            <v>BG02/99</v>
          </cell>
          <cell r="B44" t="str">
            <v xml:space="preserve">    Bono Global II (10.95%)</v>
          </cell>
          <cell r="W44">
            <v>0.99213333333333331</v>
          </cell>
          <cell r="X44">
            <v>0.996</v>
          </cell>
          <cell r="Y44">
            <v>0.90944625850340133</v>
          </cell>
          <cell r="Z44">
            <v>0.87229251700680277</v>
          </cell>
          <cell r="AA44">
            <v>0.96358353510895889</v>
          </cell>
          <cell r="AB44">
            <v>0.99590933333333331</v>
          </cell>
          <cell r="AC44">
            <v>0.87221599999999999</v>
          </cell>
          <cell r="AD44">
            <v>0.86829466666666666</v>
          </cell>
          <cell r="AE44">
            <v>0.87185529736116585</v>
          </cell>
          <cell r="AF44">
            <v>0.89000840978447071</v>
          </cell>
          <cell r="AG44">
            <v>0.8571902245134001</v>
          </cell>
          <cell r="AH44">
            <v>0.84921114854558954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A45" t="str">
            <v>BG03/01</v>
          </cell>
          <cell r="B45" t="str">
            <v xml:space="preserve">    Bono Global III (9,25%)</v>
          </cell>
          <cell r="W45">
            <v>0.99993499999999991</v>
          </cell>
          <cell r="X45">
            <v>0.99833500000000008</v>
          </cell>
          <cell r="Y45">
            <v>0.99833367346938784</v>
          </cell>
          <cell r="Z45">
            <v>0.99833571428571433</v>
          </cell>
          <cell r="AA45">
            <v>0.99871500000000002</v>
          </cell>
          <cell r="AB45">
            <v>0.99865099999999996</v>
          </cell>
          <cell r="AC45">
            <v>0.99908833333333325</v>
          </cell>
          <cell r="AD45">
            <v>0.99778333333333324</v>
          </cell>
          <cell r="AE45">
            <v>0.99590011609700846</v>
          </cell>
          <cell r="AF45">
            <v>0.98666084459459458</v>
          </cell>
          <cell r="AG45">
            <v>0.98119494496534854</v>
          </cell>
          <cell r="AH45">
            <v>0.98460055906108024</v>
          </cell>
          <cell r="AI45">
            <v>0.98765241315920393</v>
          </cell>
          <cell r="AJ45">
            <v>0.98567519439550955</v>
          </cell>
          <cell r="AK45">
            <v>0.97008799496686549</v>
          </cell>
          <cell r="AL45">
            <v>0.95496986122244154</v>
          </cell>
          <cell r="AM45">
            <v>0.9481558236099068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A46" t="str">
            <v>BG04/06</v>
          </cell>
          <cell r="B46" t="str">
            <v xml:space="preserve">    Bono Global IV (11%)</v>
          </cell>
          <cell r="W46">
            <v>0.93985200000000002</v>
          </cell>
          <cell r="X46">
            <v>0.98320000000000007</v>
          </cell>
          <cell r="Y46">
            <v>0.98948216272600842</v>
          </cell>
          <cell r="Z46">
            <v>0.99274454035028903</v>
          </cell>
          <cell r="AA46">
            <v>0.96784680327868855</v>
          </cell>
          <cell r="AB46">
            <v>0.97177466038057858</v>
          </cell>
          <cell r="AC46">
            <v>0.95142901533029833</v>
          </cell>
          <cell r="AD46">
            <v>0.96641562786049773</v>
          </cell>
          <cell r="AE46">
            <v>0.9593228024444812</v>
          </cell>
          <cell r="AF46">
            <v>0.97762630467571643</v>
          </cell>
          <cell r="AG46">
            <v>0.97691778661981277</v>
          </cell>
          <cell r="AH46">
            <v>0.95801759105334738</v>
          </cell>
          <cell r="AI46">
            <v>0.98279427612019143</v>
          </cell>
          <cell r="AJ46">
            <v>0.96554706112491251</v>
          </cell>
          <cell r="AK46">
            <v>0.97215322767367118</v>
          </cell>
          <cell r="AL46">
            <v>0.96742803088451668</v>
          </cell>
          <cell r="AM46">
            <v>0.97879003205128201</v>
          </cell>
          <cell r="AN46">
            <v>0.97768523865715351</v>
          </cell>
          <cell r="AO46">
            <v>0.9876431923333856</v>
          </cell>
          <cell r="AP46">
            <v>0.97075206386646107</v>
          </cell>
          <cell r="AQ46">
            <v>0.95610448271057435</v>
          </cell>
          <cell r="AR46">
            <v>0.96606063951947074</v>
          </cell>
          <cell r="AS46">
            <v>0.96606063951947074</v>
          </cell>
          <cell r="AT46">
            <v>0.9681826929729751</v>
          </cell>
        </row>
        <row r="47">
          <cell r="A47" t="str">
            <v>BG05/17</v>
          </cell>
          <cell r="B47" t="str">
            <v xml:space="preserve">    Bono Global V Megabono</v>
          </cell>
          <cell r="W47">
            <v>0</v>
          </cell>
          <cell r="X47">
            <v>0.86773491720593832</v>
          </cell>
          <cell r="Y47">
            <v>0.70736609444411325</v>
          </cell>
          <cell r="Z47">
            <v>0.62930973081475705</v>
          </cell>
          <cell r="AA47">
            <v>0.59750096435243771</v>
          </cell>
          <cell r="AB47">
            <v>0.6702345057974407</v>
          </cell>
          <cell r="AC47">
            <v>0.63528435299775976</v>
          </cell>
          <cell r="AD47">
            <v>0.57562665627114851</v>
          </cell>
          <cell r="AE47">
            <v>0.62902610539397652</v>
          </cell>
          <cell r="AF47">
            <v>0.56459296047938357</v>
          </cell>
          <cell r="AG47">
            <v>0.55277424586280766</v>
          </cell>
          <cell r="AH47">
            <v>0.55478438617657067</v>
          </cell>
          <cell r="AI47">
            <v>0.51187567343114992</v>
          </cell>
          <cell r="AJ47">
            <v>0.39616944823240885</v>
          </cell>
          <cell r="AK47">
            <v>0.41590273371431608</v>
          </cell>
          <cell r="AL47">
            <v>0.4384602479315754</v>
          </cell>
          <cell r="AM47">
            <v>0.44074418350853062</v>
          </cell>
          <cell r="AN47">
            <v>0.42544723395851886</v>
          </cell>
          <cell r="AO47">
            <v>0.80157944768315215</v>
          </cell>
          <cell r="AP47">
            <v>0.72902445475665345</v>
          </cell>
          <cell r="AQ47">
            <v>0.70637773810309079</v>
          </cell>
          <cell r="AR47">
            <v>0.83236596237535909</v>
          </cell>
          <cell r="AS47">
            <v>0.75384801462713158</v>
          </cell>
          <cell r="AT47">
            <v>0.77705086267309065</v>
          </cell>
        </row>
        <row r="48">
          <cell r="A48" t="str">
            <v>BG06/27</v>
          </cell>
          <cell r="B48" t="str">
            <v xml:space="preserve">    Bono Global VI (9.75%)</v>
          </cell>
          <cell r="W48">
            <v>0</v>
          </cell>
          <cell r="X48">
            <v>0</v>
          </cell>
          <cell r="Y48">
            <v>0</v>
          </cell>
          <cell r="Z48">
            <v>0.79737672615818833</v>
          </cell>
          <cell r="AA48">
            <v>0.71340343814048968</v>
          </cell>
          <cell r="AB48">
            <v>0.72444717182637686</v>
          </cell>
          <cell r="AC48">
            <v>0.48685043523076565</v>
          </cell>
          <cell r="AD48">
            <v>0.4942735346349264</v>
          </cell>
          <cell r="AE48">
            <v>0.45859847683645605</v>
          </cell>
          <cell r="AF48">
            <v>0.46418784296828886</v>
          </cell>
          <cell r="AG48">
            <v>0.45726467479175403</v>
          </cell>
          <cell r="AH48">
            <v>0.45407011483941179</v>
          </cell>
          <cell r="AI48">
            <v>0.37763992011568609</v>
          </cell>
          <cell r="AJ48">
            <v>0.3745660514756653</v>
          </cell>
          <cell r="AK48">
            <v>0.35859179020809234</v>
          </cell>
          <cell r="AL48">
            <v>0.28252065467075393</v>
          </cell>
          <cell r="AM48">
            <v>0.26870918225165008</v>
          </cell>
          <cell r="AN48">
            <v>0.2731710268787354</v>
          </cell>
          <cell r="AO48">
            <v>0.69256531288052625</v>
          </cell>
          <cell r="AP48">
            <v>0.5814439384441924</v>
          </cell>
          <cell r="AQ48">
            <v>0.59538253010585862</v>
          </cell>
          <cell r="AR48">
            <v>0.92789350133504256</v>
          </cell>
          <cell r="AS48">
            <v>0.84072225399916023</v>
          </cell>
          <cell r="AT48">
            <v>0.83478802740194624</v>
          </cell>
        </row>
        <row r="49">
          <cell r="A49" t="str">
            <v>BG07/05</v>
          </cell>
          <cell r="B49" t="str">
            <v xml:space="preserve">    Bono Global VII (11%)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0.94329999999999992</v>
          </cell>
          <cell r="AF49">
            <v>0.95702999999999994</v>
          </cell>
          <cell r="AG49">
            <v>0.87539439697133581</v>
          </cell>
          <cell r="AH49">
            <v>0.93366078713968959</v>
          </cell>
          <cell r="AI49">
            <v>0.88620507630116219</v>
          </cell>
          <cell r="AJ49">
            <v>0.84834216250244376</v>
          </cell>
          <cell r="AK49">
            <v>0.85201718534132365</v>
          </cell>
          <cell r="AL49">
            <v>0.85250062999999998</v>
          </cell>
          <cell r="AM49">
            <v>0.85381272092813743</v>
          </cell>
          <cell r="AN49">
            <v>0.87059253875030562</v>
          </cell>
          <cell r="AO49">
            <v>0.96287295732057543</v>
          </cell>
          <cell r="AP49">
            <v>0.95069413554839088</v>
          </cell>
          <cell r="AQ49">
            <v>0.93472981912584585</v>
          </cell>
          <cell r="AR49">
            <v>0.93977664803360661</v>
          </cell>
          <cell r="AS49">
            <v>0.93609098961974468</v>
          </cell>
          <cell r="AT49">
            <v>0.90779476297844097</v>
          </cell>
        </row>
        <row r="50">
          <cell r="A50" t="str">
            <v>BG08/19</v>
          </cell>
          <cell r="B50" t="str">
            <v xml:space="preserve">    Bono Global VIII (12,125%)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0.80197824572501741</v>
          </cell>
          <cell r="AG50">
            <v>0.35506354386337113</v>
          </cell>
          <cell r="AH50">
            <v>0.15526314480793793</v>
          </cell>
          <cell r="AI50">
            <v>0.11116874317262068</v>
          </cell>
          <cell r="AJ50">
            <v>0.2512233683709027</v>
          </cell>
          <cell r="AK50">
            <v>0.1132192922131354</v>
          </cell>
          <cell r="AL50">
            <v>9.3472806612800621E-2</v>
          </cell>
          <cell r="AM50">
            <v>0.12047722278711151</v>
          </cell>
          <cell r="AN50">
            <v>0.10286546451438371</v>
          </cell>
          <cell r="AO50">
            <v>0.57104382912647766</v>
          </cell>
          <cell r="AP50">
            <v>0.51498342071988323</v>
          </cell>
          <cell r="AQ50">
            <v>0.55476625856231598</v>
          </cell>
          <cell r="AR50">
            <v>0.67039105696131707</v>
          </cell>
          <cell r="AS50">
            <v>0.62838673991243255</v>
          </cell>
          <cell r="AT50">
            <v>0.6133669384571051</v>
          </cell>
        </row>
        <row r="51">
          <cell r="A51" t="str">
            <v>BG09/09</v>
          </cell>
          <cell r="B51" t="str">
            <v xml:space="preserve">    Bono Global IX (11,75%)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0.76117509141816742</v>
          </cell>
          <cell r="AH51">
            <v>0.86180860859195163</v>
          </cell>
          <cell r="AI51">
            <v>0.79408690236063384</v>
          </cell>
          <cell r="AJ51">
            <v>0.72536279823663474</v>
          </cell>
          <cell r="AK51">
            <v>0.65923495533865728</v>
          </cell>
          <cell r="AL51">
            <v>0.70346404116295347</v>
          </cell>
          <cell r="AM51">
            <v>0.75927122512775169</v>
          </cell>
          <cell r="AN51">
            <v>0.77238210760667902</v>
          </cell>
          <cell r="AO51">
            <v>0.83759893606559355</v>
          </cell>
          <cell r="AP51">
            <v>0.81398287383371604</v>
          </cell>
          <cell r="AQ51">
            <v>0.83387415980199342</v>
          </cell>
          <cell r="AR51">
            <v>0.98074329066055521</v>
          </cell>
          <cell r="AS51">
            <v>0.97035199341843859</v>
          </cell>
          <cell r="AT51">
            <v>0.94488685440049502</v>
          </cell>
        </row>
        <row r="52">
          <cell r="A52" t="str">
            <v>BG10/20</v>
          </cell>
          <cell r="B52" t="str">
            <v xml:space="preserve">    Bono Global X (12%)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0.49547008719937929</v>
          </cell>
          <cell r="AK52">
            <v>0.34723187132412675</v>
          </cell>
          <cell r="AL52">
            <v>0.26943158991596639</v>
          </cell>
          <cell r="AM52">
            <v>0.26468833302836231</v>
          </cell>
          <cell r="AN52">
            <v>0.21180691206352911</v>
          </cell>
          <cell r="AO52">
            <v>0.66744929782388662</v>
          </cell>
          <cell r="AP52">
            <v>0.67303432931341411</v>
          </cell>
          <cell r="AQ52">
            <v>0.70214151022114912</v>
          </cell>
          <cell r="AR52">
            <v>0.62589478304156621</v>
          </cell>
          <cell r="AS52">
            <v>0.53841278823264305</v>
          </cell>
          <cell r="AT52">
            <v>0.69683767000415398</v>
          </cell>
        </row>
        <row r="53">
          <cell r="A53" t="str">
            <v>BG11/10</v>
          </cell>
          <cell r="B53" t="str">
            <v xml:space="preserve">    Bono Global XI (11,375%)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0.55385731807451499</v>
          </cell>
          <cell r="AK53">
            <v>0.56764401686874022</v>
          </cell>
          <cell r="AL53">
            <v>0.60355043336944758</v>
          </cell>
          <cell r="AM53">
            <v>0.62073927837214182</v>
          </cell>
          <cell r="AN53">
            <v>0.8512945524092258</v>
          </cell>
          <cell r="AO53">
            <v>0.87884355881005582</v>
          </cell>
          <cell r="AP53">
            <v>0.85192544640725121</v>
          </cell>
          <cell r="AQ53">
            <v>0.84834435919847628</v>
          </cell>
          <cell r="AR53">
            <v>0.93572624688207295</v>
          </cell>
          <cell r="AS53">
            <v>0.93919537819749077</v>
          </cell>
          <cell r="AT53">
            <v>0.93466271365625375</v>
          </cell>
        </row>
        <row r="54">
          <cell r="A54" t="str">
            <v>BG12/15</v>
          </cell>
          <cell r="B54" t="str">
            <v xml:space="preserve">    Bono Global XII (11,75%)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0.67091661613845166</v>
          </cell>
          <cell r="AL54">
            <v>0.51071363264382297</v>
          </cell>
          <cell r="AM54">
            <v>0.46798381167720149</v>
          </cell>
          <cell r="AN54">
            <v>0.40923673082826689</v>
          </cell>
          <cell r="AO54">
            <v>0.74676983327826474</v>
          </cell>
          <cell r="AP54">
            <v>0.68021524859874993</v>
          </cell>
          <cell r="AQ54">
            <v>0.67208050675157516</v>
          </cell>
          <cell r="AR54">
            <v>0.89056937049647644</v>
          </cell>
          <cell r="AS54">
            <v>0.79768310227374306</v>
          </cell>
          <cell r="AT54">
            <v>0.80154520307020805</v>
          </cell>
        </row>
        <row r="55">
          <cell r="A55" t="str">
            <v>BG13/30</v>
          </cell>
          <cell r="B55" t="str">
            <v xml:space="preserve">    Bono Global XIII (10,25%)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0.28742043993796978</v>
          </cell>
          <cell r="AM55">
            <v>0.27878000366426203</v>
          </cell>
          <cell r="AN55">
            <v>0.34568175967741926</v>
          </cell>
          <cell r="AO55">
            <v>0.49272572295794265</v>
          </cell>
          <cell r="AP55">
            <v>0.43216565144175806</v>
          </cell>
          <cell r="AQ55">
            <v>0.44123822789546996</v>
          </cell>
          <cell r="AR55">
            <v>0.6471573215759262</v>
          </cell>
          <cell r="AS55">
            <v>0.64387832139861656</v>
          </cell>
          <cell r="AT55">
            <v>0.65498756196430619</v>
          </cell>
        </row>
        <row r="56">
          <cell r="A56" t="str">
            <v>BG14/31</v>
          </cell>
          <cell r="B56" t="str">
            <v xml:space="preserve">    Bono Global XIV (12%)</v>
          </cell>
          <cell r="AM56">
            <v>0</v>
          </cell>
          <cell r="AN56">
            <v>3.9708816488732389E-3</v>
          </cell>
          <cell r="AO56">
            <v>0.23637557452396593</v>
          </cell>
          <cell r="AP56">
            <v>0.23637557452396582</v>
          </cell>
          <cell r="AQ56">
            <v>0.26747762380343509</v>
          </cell>
          <cell r="AR56">
            <v>0.15594246782740351</v>
          </cell>
          <cell r="AS56">
            <v>0.15594246782740351</v>
          </cell>
          <cell r="AT56">
            <v>0.15594246782740351</v>
          </cell>
        </row>
        <row r="57">
          <cell r="A57" t="str">
            <v>BG15/12</v>
          </cell>
          <cell r="B57" t="str">
            <v xml:space="preserve">    Bono Global XV (12,375%)</v>
          </cell>
          <cell r="AM57">
            <v>0</v>
          </cell>
          <cell r="AN57">
            <v>0.5613595000377033</v>
          </cell>
          <cell r="AO57">
            <v>0.81383710693050426</v>
          </cell>
          <cell r="AP57">
            <v>0.75165427472016444</v>
          </cell>
          <cell r="AQ57">
            <v>0.71638527997264778</v>
          </cell>
          <cell r="AR57">
            <v>0.74117566833313497</v>
          </cell>
          <cell r="AS57">
            <v>0.74248302999736426</v>
          </cell>
          <cell r="AT57">
            <v>0.68718787646462265</v>
          </cell>
        </row>
        <row r="58">
          <cell r="A58" t="str">
            <v>BG16/08$</v>
          </cell>
          <cell r="B58" t="str">
            <v xml:space="preserve">    Bono Global XVI (10,00%-12,00%)</v>
          </cell>
          <cell r="AO58">
            <v>0.68109338731326463</v>
          </cell>
          <cell r="AP58">
            <v>0.66672614214986636</v>
          </cell>
          <cell r="AQ58">
            <v>0.66770435733407218</v>
          </cell>
          <cell r="AR58">
            <v>0.84811656809635072</v>
          </cell>
          <cell r="AS58">
            <v>0.84840087647625695</v>
          </cell>
          <cell r="AT58">
            <v>0.84636933572129891</v>
          </cell>
        </row>
        <row r="59">
          <cell r="A59" t="str">
            <v>BG17/08</v>
          </cell>
          <cell r="B59" t="str">
            <v xml:space="preserve">    Bono Global XVII (7,00%-15,50%)</v>
          </cell>
          <cell r="AO59">
            <v>0.2946457381021908</v>
          </cell>
          <cell r="AP59">
            <v>0.39368857786453293</v>
          </cell>
          <cell r="AQ59">
            <v>0.34866518219282039</v>
          </cell>
          <cell r="AR59">
            <v>0.67121037226203062</v>
          </cell>
          <cell r="AS59">
            <v>0.50270979308841091</v>
          </cell>
          <cell r="AT59">
            <v>0.4868018666157406</v>
          </cell>
        </row>
        <row r="60">
          <cell r="A60" t="str">
            <v>BG18/18</v>
          </cell>
          <cell r="B60" t="str">
            <v xml:space="preserve">    Bono Global XVIII (12,25%)</v>
          </cell>
          <cell r="AO60">
            <v>0.26433976362278566</v>
          </cell>
          <cell r="AP60">
            <v>0.23373408646454538</v>
          </cell>
          <cell r="AQ60">
            <v>0.20377543289636829</v>
          </cell>
          <cell r="AR60">
            <v>0.24884036087114433</v>
          </cell>
          <cell r="AS60">
            <v>0.23466270355658764</v>
          </cell>
          <cell r="AT60">
            <v>0.24159159167743099</v>
          </cell>
        </row>
        <row r="61">
          <cell r="A61" t="str">
            <v>BG19/31</v>
          </cell>
          <cell r="B61" t="str">
            <v xml:space="preserve">    Bono Global XIX (12,00%)</v>
          </cell>
          <cell r="AO61">
            <v>9.3096416304362911E-2</v>
          </cell>
          <cell r="AP61">
            <v>8.2172759992506894E-2</v>
          </cell>
          <cell r="AQ61">
            <v>7.1882336354112619E-2</v>
          </cell>
          <cell r="AR61">
            <v>8.1304304224891738E-2</v>
          </cell>
          <cell r="AS61">
            <v>8.467293292373701E-2</v>
          </cell>
          <cell r="AT61">
            <v>8.2754763115960778E-2</v>
          </cell>
        </row>
        <row r="62">
          <cell r="A62" t="str">
            <v>BG08/Pesificado</v>
          </cell>
          <cell r="B62" t="str">
            <v>Global 2008 7-15,5%/PESIFICADO</v>
          </cell>
        </row>
        <row r="63">
          <cell r="B63" t="str">
            <v>Bono Cupón Cero</v>
          </cell>
        </row>
        <row r="64">
          <cell r="A64" t="str">
            <v>ZCBMA00</v>
          </cell>
          <cell r="B64" t="str">
            <v xml:space="preserve">    Serie A - Venc. 15/10/2000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1</v>
          </cell>
          <cell r="AJ64">
            <v>1</v>
          </cell>
          <cell r="AK64">
            <v>0.98400080667902667</v>
          </cell>
          <cell r="AL64">
            <v>0.98400038123376776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A65" t="str">
            <v>ZCBMB01</v>
          </cell>
          <cell r="B65" t="str">
            <v xml:space="preserve">    Serie B - Venc. 15/04/2001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</v>
          </cell>
          <cell r="AJ65">
            <v>1</v>
          </cell>
          <cell r="AK65">
            <v>0.99200062247235954</v>
          </cell>
          <cell r="AL65">
            <v>0.99200004035670375</v>
          </cell>
          <cell r="AM65">
            <v>0.99200029930440647</v>
          </cell>
          <cell r="AN65">
            <v>0.99200038588781891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A66" t="str">
            <v>ZCBMC01</v>
          </cell>
          <cell r="B66" t="str">
            <v xml:space="preserve">    Serie C - Venc. 15/10/2001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</v>
          </cell>
          <cell r="AJ66">
            <v>1</v>
          </cell>
          <cell r="AK66">
            <v>0.96918131704560073</v>
          </cell>
          <cell r="AL66">
            <v>0.96918024172187212</v>
          </cell>
          <cell r="AM66">
            <v>0.9851800978116183</v>
          </cell>
          <cell r="AN66">
            <v>0.98517957125363953</v>
          </cell>
          <cell r="AO66">
            <v>1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A67" t="str">
            <v>ZCBMD02</v>
          </cell>
          <cell r="B67" t="str">
            <v xml:space="preserve">    Serie D - Venc. 15/10/2002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1</v>
          </cell>
          <cell r="AJ67">
            <v>1</v>
          </cell>
          <cell r="AK67">
            <v>0.99200001851250053</v>
          </cell>
          <cell r="AL67">
            <v>0.97600010798885983</v>
          </cell>
          <cell r="AM67">
            <v>0.97600015784096739</v>
          </cell>
          <cell r="AN67">
            <v>0.9920004534341188</v>
          </cell>
          <cell r="AO67">
            <v>0.98400003928333135</v>
          </cell>
          <cell r="AP67">
            <v>0.89359471678688573</v>
          </cell>
          <cell r="AQ67">
            <v>0.89092079728667284</v>
          </cell>
          <cell r="AR67">
            <v>0.96400505724812324</v>
          </cell>
          <cell r="AS67">
            <v>0.96407826996893253</v>
          </cell>
          <cell r="AT67">
            <v>0.92609240496392842</v>
          </cell>
        </row>
        <row r="68">
          <cell r="A68" t="str">
            <v>ZCBME03</v>
          </cell>
          <cell r="B68" t="str">
            <v xml:space="preserve">    Serie E - Venc. 15/10/2003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0.91200145059331628</v>
          </cell>
          <cell r="AJ68">
            <v>0.91200321561720454</v>
          </cell>
          <cell r="AK68">
            <v>0.85400536426231255</v>
          </cell>
          <cell r="AL68">
            <v>0.85400641739794858</v>
          </cell>
          <cell r="AM68">
            <v>0.85400765520473831</v>
          </cell>
          <cell r="AN68">
            <v>0.87127001707503626</v>
          </cell>
          <cell r="AO68">
            <v>0.84545304212287131</v>
          </cell>
          <cell r="AP68">
            <v>0.76176002995092351</v>
          </cell>
          <cell r="AQ68">
            <v>0.74228514745688601</v>
          </cell>
          <cell r="AR68">
            <v>0.69501849965371487</v>
          </cell>
          <cell r="AS68">
            <v>0.49246005713170904</v>
          </cell>
          <cell r="AT68">
            <v>0.49298770233953326</v>
          </cell>
        </row>
        <row r="69">
          <cell r="A69" t="str">
            <v>ZCBMF04</v>
          </cell>
          <cell r="B69" t="str">
            <v xml:space="preserve">    Serie F - Venc. 15/10/2004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0.96000103960317573</v>
          </cell>
          <cell r="AJ69">
            <v>0.96000038989373382</v>
          </cell>
          <cell r="AK69">
            <v>0.96000040121018282</v>
          </cell>
          <cell r="AL69">
            <v>0.95600017446634733</v>
          </cell>
          <cell r="AM69">
            <v>0.95340305870415643</v>
          </cell>
          <cell r="AN69">
            <v>0.996</v>
          </cell>
          <cell r="AO69">
            <v>0.996</v>
          </cell>
          <cell r="AP69">
            <v>0.98784000530811966</v>
          </cell>
          <cell r="AQ69">
            <v>0.9864985564418689</v>
          </cell>
          <cell r="AR69">
            <v>0.93503636260596468</v>
          </cell>
          <cell r="AS69">
            <v>0.92152390313584531</v>
          </cell>
          <cell r="AT69">
            <v>0.90777349893147674</v>
          </cell>
        </row>
        <row r="70">
          <cell r="B70" t="str">
            <v>Euronotas (Total)</v>
          </cell>
        </row>
        <row r="71">
          <cell r="B71" t="str">
            <v>Euronotas en Dólares</v>
          </cell>
        </row>
        <row r="72">
          <cell r="B72" t="str">
            <v>Euronotas en Pesos</v>
          </cell>
        </row>
        <row r="73">
          <cell r="B73" t="str">
            <v>Euronotas en Yenes</v>
          </cell>
        </row>
        <row r="74">
          <cell r="B74" t="str">
            <v>Euronotas en Monedas del Area Euro</v>
          </cell>
        </row>
        <row r="75">
          <cell r="B75" t="str">
            <v>Euronotas en Otras Monedas</v>
          </cell>
        </row>
        <row r="76">
          <cell r="A76" t="str">
            <v>EL/USD-01</v>
          </cell>
          <cell r="B76" t="str">
            <v xml:space="preserve">    Euronota I (11%)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A77" t="str">
            <v>EL/USD-02</v>
          </cell>
          <cell r="B77" t="str">
            <v xml:space="preserve">    Euronota II (9.5%)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A78" t="str">
            <v>EL/USD-03</v>
          </cell>
          <cell r="B78" t="str">
            <v xml:space="preserve">    Euronota III (8,25%)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A79" t="str">
            <v>EL/USD-04</v>
          </cell>
          <cell r="B79" t="str">
            <v xml:space="preserve">    Euronota IV (7.46%)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A80" t="str">
            <v>EL/USD-05</v>
          </cell>
          <cell r="B80" t="str">
            <v xml:space="preserve">    Euronota V (8.09%)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A81" t="str">
            <v>EL/USD-06</v>
          </cell>
          <cell r="B81" t="str">
            <v xml:space="preserve">    Euronota VI (6.875%)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A82" t="str">
            <v>EL/USD-07</v>
          </cell>
          <cell r="B82" t="str">
            <v xml:space="preserve">    Euronota VII (8.25%)</v>
          </cell>
          <cell r="W82">
            <v>1</v>
          </cell>
          <cell r="X82">
            <v>1</v>
          </cell>
          <cell r="Y82">
            <v>1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  <cell r="AF82">
            <v>1</v>
          </cell>
          <cell r="AG82">
            <v>1</v>
          </cell>
          <cell r="AH82">
            <v>1</v>
          </cell>
          <cell r="AI82">
            <v>1</v>
          </cell>
          <cell r="AJ82">
            <v>1</v>
          </cell>
          <cell r="AK82">
            <v>1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A83" t="str">
            <v>EL/DEM-08</v>
          </cell>
          <cell r="B83" t="str">
            <v xml:space="preserve">    Euronota VIII DM (8%)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A84" t="str">
            <v>EL/USD-09</v>
          </cell>
          <cell r="B84" t="str">
            <v xml:space="preserve">    Euronota IX (LS+1%)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A85" t="str">
            <v>EL/JPY-10</v>
          </cell>
          <cell r="B85" t="str">
            <v xml:space="preserve">    Euronota X  Y (LT+1.3%)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</row>
        <row r="86">
          <cell r="A86" t="str">
            <v>EL/DEM-11</v>
          </cell>
          <cell r="B86" t="str">
            <v xml:space="preserve">    Euronota XI DM (8.00%)</v>
          </cell>
          <cell r="W86">
            <v>1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A87" t="str">
            <v>EL/JPY-12</v>
          </cell>
          <cell r="B87" t="str">
            <v xml:space="preserve">    Euronota XII  Y (5%)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EL/NLG-13</v>
          </cell>
          <cell r="B88" t="str">
            <v xml:space="preserve">    Euronota XIII FH1 (8%)</v>
          </cell>
          <cell r="W88">
            <v>1</v>
          </cell>
          <cell r="X88">
            <v>1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A89" t="str">
            <v>EL/USD-14</v>
          </cell>
          <cell r="B89" t="str">
            <v xml:space="preserve">    Euronota XIV (Dragones LT+1.75)</v>
          </cell>
          <cell r="W89">
            <v>1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A90" t="str">
            <v>EL/DEM-15</v>
          </cell>
          <cell r="B90" t="str">
            <v xml:space="preserve">    Euronota XV DM (6.125%)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A91" t="str">
            <v>EL/ATS-16</v>
          </cell>
          <cell r="B91" t="str">
            <v xml:space="preserve">    Euronota XVI ATS (8%)</v>
          </cell>
          <cell r="W91">
            <v>1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A92" t="str">
            <v>EL/JPY-17</v>
          </cell>
          <cell r="B92" t="str">
            <v xml:space="preserve">    Euronota XVII Y (LT+1.875%)</v>
          </cell>
          <cell r="W92">
            <v>1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A93" t="str">
            <v>EL/CAD-18</v>
          </cell>
          <cell r="B93" t="str">
            <v xml:space="preserve">    Euronota XVIII CAN (Swap L+2.1%)</v>
          </cell>
          <cell r="W93">
            <v>1</v>
          </cell>
          <cell r="X93">
            <v>1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A94" t="str">
            <v>EL/ITL-19</v>
          </cell>
          <cell r="B94" t="str">
            <v xml:space="preserve">    Euronota XIX LIT (13.45%)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A95" t="str">
            <v>EL/JPY-20</v>
          </cell>
          <cell r="B95" t="str">
            <v xml:space="preserve">    Euronota XX Y (LT+1.9%)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EL/JPY-21</v>
          </cell>
          <cell r="B96" t="str">
            <v xml:space="preserve">    Euronota XXI Y (LS+1.65%)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A97" t="str">
            <v>EL/ESP-22</v>
          </cell>
          <cell r="B97" t="str">
            <v xml:space="preserve">    Euronota XXII Ptas (Swap LS+1.84%)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A98" t="str">
            <v>EL/USD-23</v>
          </cell>
          <cell r="B98" t="str">
            <v xml:space="preserve">    Euronota XXIII (LS+2%)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A99" t="str">
            <v>EL/LIB-24</v>
          </cell>
          <cell r="B99" t="str">
            <v xml:space="preserve">    Euronota XXIV LIB (LS+1.75%)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</row>
        <row r="100">
          <cell r="A100" t="str">
            <v>EL/JPY-25</v>
          </cell>
          <cell r="B100" t="str">
            <v xml:space="preserve">    Euronota XXV Y (7.10%)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>
            <v>1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>
            <v>1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A101" t="str">
            <v>EL/JPY-26</v>
          </cell>
          <cell r="B101" t="str">
            <v xml:space="preserve">    Euronota XXVI Y (6%)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A102" t="str">
            <v>EL/FRF-27</v>
          </cell>
          <cell r="B102" t="str">
            <v xml:space="preserve">    Euronota XXVII FFr (9,875%)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EL/DEM-28</v>
          </cell>
          <cell r="B103" t="str">
            <v xml:space="preserve">    Euronota XXVIII DM (9.25% anual)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  <cell r="AI103">
            <v>1</v>
          </cell>
          <cell r="AJ103">
            <v>1</v>
          </cell>
          <cell r="AK103">
            <v>1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</row>
        <row r="104">
          <cell r="A104" t="str">
            <v>EL/JPY-29</v>
          </cell>
          <cell r="B104" t="str">
            <v xml:space="preserve">    Euronota XXIX Yenes (5.5%) Swap Dls.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C104">
            <v>1</v>
          </cell>
          <cell r="AD104">
            <v>1</v>
          </cell>
          <cell r="AE104">
            <v>1</v>
          </cell>
          <cell r="AF104">
            <v>1</v>
          </cell>
          <cell r="AG104">
            <v>1</v>
          </cell>
          <cell r="AH104">
            <v>1</v>
          </cell>
          <cell r="AI104">
            <v>1</v>
          </cell>
          <cell r="AJ104">
            <v>1</v>
          </cell>
          <cell r="AK104">
            <v>1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A105" t="str">
            <v>EL/FRS-30</v>
          </cell>
          <cell r="B105" t="str">
            <v xml:space="preserve">    Euronota XXX Chf (7.125%)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>
            <v>1</v>
          </cell>
          <cell r="AD105">
            <v>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 t="str">
            <v>EL/DEM-31</v>
          </cell>
          <cell r="B106" t="str">
            <v xml:space="preserve">    Euronota XXXI DM (10.5%)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C106">
            <v>1</v>
          </cell>
          <cell r="AD106">
            <v>1</v>
          </cell>
          <cell r="AE106">
            <v>1</v>
          </cell>
          <cell r="AF106">
            <v>1</v>
          </cell>
          <cell r="AG106">
            <v>1</v>
          </cell>
          <cell r="AH106">
            <v>1</v>
          </cell>
          <cell r="AI106">
            <v>0.9972342365057506</v>
          </cell>
          <cell r="AJ106">
            <v>0.99708549686752324</v>
          </cell>
          <cell r="AK106">
            <v>0.99706803325664262</v>
          </cell>
          <cell r="AL106">
            <v>0.99680130176987203</v>
          </cell>
          <cell r="AM106">
            <v>0.99696437399417281</v>
          </cell>
          <cell r="AN106">
            <v>0.99702413209595708</v>
          </cell>
          <cell r="AO106">
            <v>1</v>
          </cell>
          <cell r="AP106">
            <v>1</v>
          </cell>
          <cell r="AQ106">
            <v>1</v>
          </cell>
          <cell r="AR106">
            <v>1</v>
          </cell>
          <cell r="AS106">
            <v>1</v>
          </cell>
          <cell r="AT106">
            <v>1</v>
          </cell>
        </row>
        <row r="107">
          <cell r="A107" t="str">
            <v>EL/JPY-32</v>
          </cell>
          <cell r="B107" t="str">
            <v xml:space="preserve">    Euronota XXXII Y (5%)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 t="str">
            <v>EL/ATS-33</v>
          </cell>
          <cell r="B108" t="str">
            <v xml:space="preserve">    Euronota XXXIII ATS (8.5%)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 t="str">
            <v>EL/JPY-34</v>
          </cell>
          <cell r="B109" t="str">
            <v xml:space="preserve">    Euronota XXXIV Y (3.5%)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 t="str">
            <v>EL/USD-35</v>
          </cell>
          <cell r="B110" t="str">
            <v xml:space="preserve">    Euronota XXXV (9.17%)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 t="str">
            <v>EL/JPY-36</v>
          </cell>
          <cell r="B111" t="str">
            <v xml:space="preserve">    Euronota XXXVI Yenes (3.25%)</v>
          </cell>
          <cell r="W111">
            <v>1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 t="str">
            <v>EL/DEM-37</v>
          </cell>
          <cell r="B112" t="str">
            <v xml:space="preserve">    Euronota XXXVII DM (10.25%)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</row>
        <row r="113">
          <cell r="A113" t="str">
            <v>EL/ITL-38</v>
          </cell>
          <cell r="B113" t="str">
            <v xml:space="preserve">    Euronota XXXVIII LIT (13.25%)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 t="str">
            <v>EL/JPY-39</v>
          </cell>
          <cell r="B114" t="str">
            <v xml:space="preserve">    Euronota XXXIL Y (7.4%)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>
            <v>1</v>
          </cell>
          <cell r="AD114">
            <v>1</v>
          </cell>
          <cell r="AE114">
            <v>1</v>
          </cell>
          <cell r="AF114">
            <v>1</v>
          </cell>
          <cell r="AG114">
            <v>1</v>
          </cell>
          <cell r="AH114">
            <v>1</v>
          </cell>
          <cell r="AI114">
            <v>1</v>
          </cell>
          <cell r="AJ114">
            <v>1</v>
          </cell>
          <cell r="AK114">
            <v>1</v>
          </cell>
          <cell r="AL114">
            <v>1</v>
          </cell>
          <cell r="AM114">
            <v>1</v>
          </cell>
          <cell r="AN114">
            <v>1</v>
          </cell>
          <cell r="AO114">
            <v>1</v>
          </cell>
          <cell r="AP114">
            <v>1</v>
          </cell>
          <cell r="AQ114">
            <v>1</v>
          </cell>
          <cell r="AR114">
            <v>1</v>
          </cell>
          <cell r="AS114">
            <v>1</v>
          </cell>
          <cell r="AT114">
            <v>1</v>
          </cell>
        </row>
        <row r="115">
          <cell r="A115" t="str">
            <v>EL/DEM-40</v>
          </cell>
          <cell r="B115" t="str">
            <v xml:space="preserve">    Euronota XL DM (11.25%)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>
            <v>1</v>
          </cell>
          <cell r="AD115">
            <v>1</v>
          </cell>
          <cell r="AE115">
            <v>1</v>
          </cell>
          <cell r="AF115">
            <v>1</v>
          </cell>
          <cell r="AG115">
            <v>1</v>
          </cell>
          <cell r="AH115">
            <v>1</v>
          </cell>
          <cell r="AI115">
            <v>1</v>
          </cell>
          <cell r="AJ115">
            <v>1</v>
          </cell>
          <cell r="AK115">
            <v>1</v>
          </cell>
          <cell r="AL115">
            <v>1</v>
          </cell>
          <cell r="AM115">
            <v>1</v>
          </cell>
          <cell r="AN115">
            <v>1</v>
          </cell>
          <cell r="AO115">
            <v>1</v>
          </cell>
          <cell r="AP115">
            <v>1</v>
          </cell>
          <cell r="AQ115">
            <v>1</v>
          </cell>
          <cell r="AR115">
            <v>1</v>
          </cell>
          <cell r="AS115">
            <v>1</v>
          </cell>
          <cell r="AT115">
            <v>1</v>
          </cell>
        </row>
        <row r="116">
          <cell r="A116" t="str">
            <v>EL/ATS-41</v>
          </cell>
          <cell r="B116" t="str">
            <v xml:space="preserve">    Euronota XLI ATS (9%)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 t="str">
            <v>EL/JPY-42</v>
          </cell>
          <cell r="B117" t="str">
            <v xml:space="preserve">    Euronota XLII Y (7.4%)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</row>
        <row r="118">
          <cell r="A118" t="str">
            <v>EL/JPY-43</v>
          </cell>
          <cell r="B118" t="str">
            <v xml:space="preserve">    Euronota XLIII Y (5.5%)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 t="str">
            <v>EL/DEM-44</v>
          </cell>
          <cell r="B119" t="str">
            <v xml:space="preserve">    Euronota XLIV DM (11.75%)</v>
          </cell>
          <cell r="W119">
            <v>0.99358299595141708</v>
          </cell>
          <cell r="X119">
            <v>0.99298597194388771</v>
          </cell>
          <cell r="Y119">
            <v>0.99519299266540395</v>
          </cell>
          <cell r="Z119">
            <v>0.99468866207166651</v>
          </cell>
          <cell r="AA119">
            <v>0.99477596119536571</v>
          </cell>
          <cell r="AB119">
            <v>0.99464366688955275</v>
          </cell>
          <cell r="AC119">
            <v>0.99474054951812396</v>
          </cell>
          <cell r="AD119">
            <v>0.9945946040416791</v>
          </cell>
          <cell r="AE119">
            <v>0.99474459527820258</v>
          </cell>
          <cell r="AF119">
            <v>0.99469073000615005</v>
          </cell>
          <cell r="AG119">
            <v>0.9946157570401114</v>
          </cell>
          <cell r="AH119">
            <v>0.99470492603744476</v>
          </cell>
          <cell r="AI119">
            <v>0.99477804521528601</v>
          </cell>
          <cell r="AJ119">
            <v>0.99471170843183998</v>
          </cell>
          <cell r="AK119">
            <v>0.99453808778438157</v>
          </cell>
          <cell r="AL119">
            <v>0.99468603140070266</v>
          </cell>
          <cell r="AM119">
            <v>0.99466683378423026</v>
          </cell>
          <cell r="AN119">
            <v>0.99461217477772446</v>
          </cell>
          <cell r="AO119">
            <v>0.99470999999999998</v>
          </cell>
          <cell r="AP119">
            <v>0.99470999999999998</v>
          </cell>
          <cell r="AQ119">
            <v>0.99470999999999998</v>
          </cell>
          <cell r="AR119">
            <v>0.99471000000000009</v>
          </cell>
          <cell r="AS119">
            <v>0.99469375735887577</v>
          </cell>
          <cell r="AT119">
            <v>0.97927574528789996</v>
          </cell>
        </row>
        <row r="120">
          <cell r="A120" t="str">
            <v>EL/DEM-45</v>
          </cell>
          <cell r="B120" t="str">
            <v xml:space="preserve">    Euronota XLV DM (7%)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A121" t="str">
            <v>EL/JPY-46</v>
          </cell>
          <cell r="B121" t="str">
            <v xml:space="preserve">    Euronota XLVI Y (7.4%)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C121">
            <v>1</v>
          </cell>
          <cell r="AD121">
            <v>1</v>
          </cell>
          <cell r="AE121">
            <v>1</v>
          </cell>
          <cell r="AF121">
            <v>1</v>
          </cell>
          <cell r="AG121">
            <v>1</v>
          </cell>
          <cell r="AH121">
            <v>1</v>
          </cell>
          <cell r="AI121">
            <v>1</v>
          </cell>
          <cell r="AJ121">
            <v>1</v>
          </cell>
          <cell r="AK121">
            <v>1</v>
          </cell>
          <cell r="AL121">
            <v>1</v>
          </cell>
          <cell r="AM121">
            <v>1</v>
          </cell>
          <cell r="AN121">
            <v>1</v>
          </cell>
          <cell r="AO121">
            <v>1</v>
          </cell>
          <cell r="AP121">
            <v>1</v>
          </cell>
          <cell r="AQ121">
            <v>1</v>
          </cell>
          <cell r="AR121">
            <v>1</v>
          </cell>
          <cell r="AS121">
            <v>1</v>
          </cell>
          <cell r="AT121">
            <v>1</v>
          </cell>
        </row>
        <row r="122">
          <cell r="A122" t="str">
            <v>EL/ITL-47</v>
          </cell>
          <cell r="B122" t="str">
            <v xml:space="preserve">    Euronota XLVII LIT (11%)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  <cell r="AF122">
            <v>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A123" t="str">
            <v>EL/NLG-48</v>
          </cell>
          <cell r="B123" t="str">
            <v xml:space="preserve">    Euronota XLVIII FH (7.625%)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A124" t="str">
            <v>EL/LIB-49</v>
          </cell>
          <cell r="B124" t="str">
            <v xml:space="preserve">    Euronota XLIX LIB (11.5%)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A125" t="str">
            <v>EL/USD-50</v>
          </cell>
          <cell r="B125" t="str">
            <v xml:space="preserve">    Euronota L (Libor + 270 p.b.)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0.99010508000000008</v>
          </cell>
          <cell r="AD125">
            <v>0.99010508000000008</v>
          </cell>
          <cell r="AE125">
            <v>0.9907999999999999</v>
          </cell>
          <cell r="AF125">
            <v>0.9907999999999999</v>
          </cell>
          <cell r="AG125">
            <v>0.9907999999999999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</row>
        <row r="126">
          <cell r="A126" t="str">
            <v>EL/DEM-51</v>
          </cell>
          <cell r="B126" t="str">
            <v xml:space="preserve">    Euronota LI DM (9%)</v>
          </cell>
          <cell r="W126">
            <v>1</v>
          </cell>
          <cell r="X126">
            <v>1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>
            <v>1</v>
          </cell>
          <cell r="AD126">
            <v>1</v>
          </cell>
          <cell r="AE126">
            <v>1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1</v>
          </cell>
          <cell r="AO126">
            <v>1</v>
          </cell>
          <cell r="AP126">
            <v>1</v>
          </cell>
          <cell r="AQ126">
            <v>1</v>
          </cell>
          <cell r="AR126">
            <v>1</v>
          </cell>
          <cell r="AS126">
            <v>1</v>
          </cell>
          <cell r="AT126">
            <v>1</v>
          </cell>
        </row>
        <row r="127">
          <cell r="A127" t="str">
            <v>EL/DEM-52</v>
          </cell>
          <cell r="B127" t="str">
            <v xml:space="preserve">    Euronota LII DM (12%)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</row>
        <row r="128">
          <cell r="A128" t="str">
            <v>EL/ITL-53</v>
          </cell>
          <cell r="B128" t="str">
            <v xml:space="preserve">    Euronota LIII LIT (11%)</v>
          </cell>
          <cell r="W128">
            <v>1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0.98705372855958884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</row>
        <row r="129">
          <cell r="A129" t="str">
            <v>EL/JPY-54</v>
          </cell>
          <cell r="B129" t="str">
            <v xml:space="preserve">    Euronota LIV Y (6%)</v>
          </cell>
          <cell r="W129">
            <v>1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>
            <v>1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</row>
        <row r="130">
          <cell r="A130" t="str">
            <v>EL/DEM-55</v>
          </cell>
          <cell r="B130" t="str">
            <v xml:space="preserve">    Euronota LV DM (11.75%)</v>
          </cell>
          <cell r="W130">
            <v>1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>
            <v>1</v>
          </cell>
          <cell r="AD130">
            <v>1</v>
          </cell>
          <cell r="AE130">
            <v>1</v>
          </cell>
          <cell r="AF130">
            <v>1</v>
          </cell>
          <cell r="AG130">
            <v>1</v>
          </cell>
          <cell r="AH130">
            <v>1</v>
          </cell>
          <cell r="AI130">
            <v>1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0.89312757325309589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</row>
        <row r="131">
          <cell r="A131" t="str">
            <v>EL/FRS-56</v>
          </cell>
          <cell r="B131" t="str">
            <v xml:space="preserve">    Euronota LVI Chf (7%)</v>
          </cell>
          <cell r="W131">
            <v>1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</row>
        <row r="132">
          <cell r="A132" t="str">
            <v>EL/ARP-57</v>
          </cell>
          <cell r="B132" t="str">
            <v xml:space="preserve">    Euronota LVII $ (8.75%)</v>
          </cell>
          <cell r="W132">
            <v>1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1</v>
          </cell>
          <cell r="AC132">
            <v>1</v>
          </cell>
          <cell r="AD132">
            <v>1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A133" t="str">
            <v>EL/JPY-58</v>
          </cell>
          <cell r="B133" t="str">
            <v xml:space="preserve">    Euronota LVIII Y (5%) Samurai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  <cell r="AF133">
            <v>1</v>
          </cell>
          <cell r="AG133">
            <v>1</v>
          </cell>
          <cell r="AH133">
            <v>1</v>
          </cell>
          <cell r="AI133">
            <v>1</v>
          </cell>
          <cell r="AJ133">
            <v>1</v>
          </cell>
          <cell r="AK133">
            <v>1</v>
          </cell>
          <cell r="AL133">
            <v>1</v>
          </cell>
          <cell r="AM133">
            <v>1</v>
          </cell>
          <cell r="AN133">
            <v>1</v>
          </cell>
          <cell r="AO133">
            <v>1</v>
          </cell>
          <cell r="AP133">
            <v>1</v>
          </cell>
          <cell r="AQ133">
            <v>1</v>
          </cell>
          <cell r="AR133">
            <v>1</v>
          </cell>
          <cell r="AS133">
            <v>1</v>
          </cell>
          <cell r="AT133">
            <v>1</v>
          </cell>
        </row>
        <row r="134">
          <cell r="A134" t="str">
            <v>EL/DEM-59</v>
          </cell>
          <cell r="B134" t="str">
            <v xml:space="preserve">    Euronota LIX DM (8.5%)</v>
          </cell>
          <cell r="W134">
            <v>1</v>
          </cell>
          <cell r="X134">
            <v>1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>
            <v>1</v>
          </cell>
          <cell r="AD134">
            <v>1</v>
          </cell>
          <cell r="AE134">
            <v>1</v>
          </cell>
          <cell r="AF134">
            <v>1</v>
          </cell>
          <cell r="AG134">
            <v>1</v>
          </cell>
          <cell r="AH134">
            <v>1</v>
          </cell>
          <cell r="AI134">
            <v>1</v>
          </cell>
          <cell r="AJ134">
            <v>1</v>
          </cell>
          <cell r="AK134">
            <v>1</v>
          </cell>
          <cell r="AL134">
            <v>1</v>
          </cell>
          <cell r="AM134">
            <v>1</v>
          </cell>
          <cell r="AN134">
            <v>1</v>
          </cell>
          <cell r="AO134">
            <v>1</v>
          </cell>
          <cell r="AP134">
            <v>1</v>
          </cell>
          <cell r="AQ134">
            <v>1</v>
          </cell>
          <cell r="AR134">
            <v>1</v>
          </cell>
          <cell r="AS134">
            <v>1</v>
          </cell>
          <cell r="AT134">
            <v>1</v>
          </cell>
        </row>
        <row r="135">
          <cell r="A135" t="str">
            <v>EL/ITL-60</v>
          </cell>
          <cell r="B135" t="str">
            <v xml:space="preserve">    Euronota LX LIT (10%)</v>
          </cell>
          <cell r="W135">
            <v>0</v>
          </cell>
          <cell r="X135">
            <v>1</v>
          </cell>
          <cell r="Y135">
            <v>1</v>
          </cell>
          <cell r="Z135">
            <v>1</v>
          </cell>
          <cell r="AA135">
            <v>1</v>
          </cell>
          <cell r="AB135">
            <v>1</v>
          </cell>
          <cell r="AC135">
            <v>1</v>
          </cell>
          <cell r="AD135">
            <v>1</v>
          </cell>
          <cell r="AE135">
            <v>1</v>
          </cell>
          <cell r="AF135">
            <v>1</v>
          </cell>
          <cell r="AG135">
            <v>1</v>
          </cell>
          <cell r="AH135">
            <v>1</v>
          </cell>
          <cell r="AI135">
            <v>1</v>
          </cell>
          <cell r="AJ135">
            <v>1</v>
          </cell>
          <cell r="AK135">
            <v>1</v>
          </cell>
          <cell r="AL135">
            <v>1</v>
          </cell>
          <cell r="AM135">
            <v>1</v>
          </cell>
          <cell r="AN135">
            <v>1</v>
          </cell>
          <cell r="AO135">
            <v>1</v>
          </cell>
          <cell r="AP135">
            <v>1</v>
          </cell>
          <cell r="AQ135">
            <v>1</v>
          </cell>
          <cell r="AR135">
            <v>1</v>
          </cell>
          <cell r="AS135">
            <v>1</v>
          </cell>
          <cell r="AT135">
            <v>1</v>
          </cell>
        </row>
        <row r="136">
          <cell r="A136" t="str">
            <v>EL/ARP-61</v>
          </cell>
          <cell r="B136" t="str">
            <v xml:space="preserve">    Euronota LXI $ (11.75%)-2007</v>
          </cell>
          <cell r="W136">
            <v>0</v>
          </cell>
          <cell r="X136">
            <v>0.86903428878678268</v>
          </cell>
          <cell r="Y136">
            <v>0.78799776926342446</v>
          </cell>
          <cell r="Z136">
            <v>0.76365815111633928</v>
          </cell>
          <cell r="AA136">
            <v>0.62645684497141252</v>
          </cell>
          <cell r="AB136">
            <v>0.60355417577438963</v>
          </cell>
          <cell r="AC136">
            <v>0.58614637261744063</v>
          </cell>
          <cell r="AD136">
            <v>0.49631290929794469</v>
          </cell>
          <cell r="AE136">
            <v>0.45461283311213491</v>
          </cell>
          <cell r="AF136">
            <v>0.44493682403433488</v>
          </cell>
          <cell r="AG136">
            <v>0.2578694332217476</v>
          </cell>
          <cell r="AH136">
            <v>0.40216243902439031</v>
          </cell>
          <cell r="AI136">
            <v>0.4795025390130746</v>
          </cell>
          <cell r="AJ136">
            <v>0.45360604458268539</v>
          </cell>
          <cell r="AK136">
            <v>0.30832655659843955</v>
          </cell>
          <cell r="AL136">
            <v>0.2027268048993876</v>
          </cell>
          <cell r="AM136">
            <v>0.1771324178671366</v>
          </cell>
          <cell r="AN136">
            <v>0.11159338308791568</v>
          </cell>
          <cell r="AO136">
            <v>0.20994268626962381</v>
          </cell>
          <cell r="AP136">
            <v>0.17069524046847748</v>
          </cell>
          <cell r="AQ136">
            <v>0.24545228008970846</v>
          </cell>
          <cell r="AR136">
            <v>0.32327554327896069</v>
          </cell>
          <cell r="AS136">
            <v>0.3102273942449002</v>
          </cell>
          <cell r="AT136">
            <v>0.60481640394317437</v>
          </cell>
        </row>
        <row r="137">
          <cell r="A137" t="str">
            <v>EL/DEM-62</v>
          </cell>
          <cell r="B137" t="str">
            <v xml:space="preserve">    Euronota LXII DM (7,07%)</v>
          </cell>
          <cell r="W137">
            <v>0</v>
          </cell>
          <cell r="X137">
            <v>1</v>
          </cell>
          <cell r="Y137">
            <v>1</v>
          </cell>
          <cell r="Z137">
            <v>1</v>
          </cell>
          <cell r="AA137">
            <v>1</v>
          </cell>
          <cell r="AB137">
            <v>1</v>
          </cell>
          <cell r="AC137">
            <v>1</v>
          </cell>
          <cell r="AD137">
            <v>1</v>
          </cell>
          <cell r="AE137">
            <v>1</v>
          </cell>
          <cell r="AF137">
            <v>1</v>
          </cell>
          <cell r="AG137">
            <v>1</v>
          </cell>
          <cell r="AH137">
            <v>1</v>
          </cell>
          <cell r="AI137">
            <v>1</v>
          </cell>
          <cell r="AJ137">
            <v>1</v>
          </cell>
          <cell r="AK137">
            <v>1</v>
          </cell>
          <cell r="AL137">
            <v>1</v>
          </cell>
          <cell r="AM137">
            <v>0.99725117911793704</v>
          </cell>
          <cell r="AN137">
            <v>0.99711898925989939</v>
          </cell>
          <cell r="AO137">
            <v>0.99693275306787799</v>
          </cell>
          <cell r="AP137">
            <v>0.99715596240000004</v>
          </cell>
          <cell r="AQ137">
            <v>0.99715596240000004</v>
          </cell>
          <cell r="AR137">
            <v>0.99702739920000005</v>
          </cell>
          <cell r="AS137">
            <v>0.99701827200000004</v>
          </cell>
          <cell r="AT137">
            <v>0.99736093333333331</v>
          </cell>
        </row>
        <row r="138">
          <cell r="A138" t="str">
            <v>EL/ATS-63</v>
          </cell>
          <cell r="B138" t="str">
            <v xml:space="preserve">    Euronota LXIII ATS (7%)</v>
          </cell>
          <cell r="W138">
            <v>0</v>
          </cell>
          <cell r="X138">
            <v>0</v>
          </cell>
          <cell r="Y138">
            <v>1</v>
          </cell>
          <cell r="Z138">
            <v>1</v>
          </cell>
          <cell r="AA138">
            <v>1</v>
          </cell>
          <cell r="AB138">
            <v>1</v>
          </cell>
          <cell r="AC138">
            <v>1</v>
          </cell>
          <cell r="AD138">
            <v>1</v>
          </cell>
          <cell r="AE138">
            <v>1</v>
          </cell>
          <cell r="AF138">
            <v>1</v>
          </cell>
          <cell r="AG138">
            <v>1</v>
          </cell>
          <cell r="AH138">
            <v>1</v>
          </cell>
          <cell r="AI138">
            <v>1</v>
          </cell>
          <cell r="AJ138">
            <v>1</v>
          </cell>
          <cell r="AK138">
            <v>1</v>
          </cell>
          <cell r="AL138">
            <v>1</v>
          </cell>
          <cell r="AM138">
            <v>1</v>
          </cell>
          <cell r="AN138">
            <v>1</v>
          </cell>
          <cell r="AO138">
            <v>1</v>
          </cell>
          <cell r="AP138">
            <v>1</v>
          </cell>
          <cell r="AQ138">
            <v>1</v>
          </cell>
          <cell r="AR138">
            <v>1</v>
          </cell>
          <cell r="AS138">
            <v>1</v>
          </cell>
          <cell r="AT138">
            <v>1</v>
          </cell>
        </row>
        <row r="139">
          <cell r="A139" t="str">
            <v>EL/ESP-64</v>
          </cell>
          <cell r="B139" t="str">
            <v xml:space="preserve">    Euronota LXIV Matador Ptas (7,5%)</v>
          </cell>
          <cell r="W139">
            <v>0</v>
          </cell>
          <cell r="X139">
            <v>0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  <cell r="AI139">
            <v>0.67507342507342505</v>
          </cell>
          <cell r="AJ139">
            <v>1</v>
          </cell>
          <cell r="AK139">
            <v>1</v>
          </cell>
          <cell r="AL139">
            <v>1</v>
          </cell>
          <cell r="AM139">
            <v>1</v>
          </cell>
          <cell r="AN139">
            <v>1</v>
          </cell>
          <cell r="AO139">
            <v>1</v>
          </cell>
          <cell r="AP139">
            <v>1</v>
          </cell>
          <cell r="AQ139">
            <v>1</v>
          </cell>
          <cell r="AR139">
            <v>1</v>
          </cell>
          <cell r="AS139">
            <v>1</v>
          </cell>
          <cell r="AT139">
            <v>0</v>
          </cell>
        </row>
        <row r="140">
          <cell r="A140" t="str">
            <v>EL/JPY-65</v>
          </cell>
          <cell r="B140" t="str">
            <v xml:space="preserve">    Euronota LXV Y (4,4%)</v>
          </cell>
          <cell r="W140">
            <v>0</v>
          </cell>
          <cell r="X140">
            <v>0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>
            <v>1</v>
          </cell>
          <cell r="AD140">
            <v>1</v>
          </cell>
          <cell r="AE140">
            <v>1</v>
          </cell>
          <cell r="AF140">
            <v>1</v>
          </cell>
          <cell r="AG140">
            <v>1</v>
          </cell>
          <cell r="AH140">
            <v>1</v>
          </cell>
          <cell r="AI140">
            <v>1</v>
          </cell>
          <cell r="AJ140">
            <v>1</v>
          </cell>
          <cell r="AK140">
            <v>1</v>
          </cell>
          <cell r="AL140">
            <v>1</v>
          </cell>
          <cell r="AM140">
            <v>1</v>
          </cell>
          <cell r="AN140">
            <v>1</v>
          </cell>
          <cell r="AO140">
            <v>1</v>
          </cell>
          <cell r="AP140">
            <v>1</v>
          </cell>
          <cell r="AQ140">
            <v>1</v>
          </cell>
          <cell r="AR140">
            <v>1</v>
          </cell>
          <cell r="AS140">
            <v>1</v>
          </cell>
          <cell r="AT140">
            <v>1</v>
          </cell>
        </row>
        <row r="141">
          <cell r="A141" t="str">
            <v>EL/ITL-66</v>
          </cell>
          <cell r="B141" t="str">
            <v xml:space="preserve">    Euronota LXVI LIT (8,52%)</v>
          </cell>
          <cell r="W141">
            <v>0</v>
          </cell>
          <cell r="X141">
            <v>0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>
            <v>1</v>
          </cell>
          <cell r="AD141">
            <v>1</v>
          </cell>
          <cell r="AE141">
            <v>1</v>
          </cell>
          <cell r="AF141">
            <v>1</v>
          </cell>
          <cell r="AG141">
            <v>1</v>
          </cell>
          <cell r="AH141">
            <v>1</v>
          </cell>
          <cell r="AI141">
            <v>1</v>
          </cell>
          <cell r="AJ141">
            <v>1</v>
          </cell>
          <cell r="AK141">
            <v>1</v>
          </cell>
          <cell r="AL141">
            <v>1</v>
          </cell>
          <cell r="AM141">
            <v>1</v>
          </cell>
          <cell r="AN141">
            <v>1</v>
          </cell>
          <cell r="AO141">
            <v>1</v>
          </cell>
          <cell r="AP141">
            <v>1</v>
          </cell>
          <cell r="AQ141">
            <v>1</v>
          </cell>
          <cell r="AR141">
            <v>1</v>
          </cell>
          <cell r="AS141">
            <v>1</v>
          </cell>
          <cell r="AT141">
            <v>1</v>
          </cell>
        </row>
        <row r="142">
          <cell r="A142" t="str">
            <v>EL/LIB-67</v>
          </cell>
          <cell r="B142" t="str">
            <v xml:space="preserve">    Euronota LXVII LIB (10%)</v>
          </cell>
          <cell r="W142">
            <v>0</v>
          </cell>
          <cell r="X142">
            <v>0</v>
          </cell>
          <cell r="Y142">
            <v>1</v>
          </cell>
          <cell r="Z142">
            <v>1</v>
          </cell>
          <cell r="AA142">
            <v>1</v>
          </cell>
          <cell r="AB142">
            <v>1</v>
          </cell>
          <cell r="AC142">
            <v>1</v>
          </cell>
          <cell r="AD142">
            <v>1</v>
          </cell>
          <cell r="AE142">
            <v>1</v>
          </cell>
          <cell r="AF142">
            <v>1</v>
          </cell>
          <cell r="AG142">
            <v>1</v>
          </cell>
          <cell r="AH142">
            <v>1</v>
          </cell>
          <cell r="AI142">
            <v>1</v>
          </cell>
          <cell r="AJ142">
            <v>1</v>
          </cell>
          <cell r="AK142">
            <v>1</v>
          </cell>
          <cell r="AL142">
            <v>1</v>
          </cell>
          <cell r="AM142">
            <v>1</v>
          </cell>
          <cell r="AN142">
            <v>1</v>
          </cell>
          <cell r="AO142">
            <v>1</v>
          </cell>
          <cell r="AP142">
            <v>1</v>
          </cell>
          <cell r="AQ142">
            <v>1</v>
          </cell>
          <cell r="AR142">
            <v>1</v>
          </cell>
          <cell r="AS142">
            <v>1</v>
          </cell>
          <cell r="AT142">
            <v>1</v>
          </cell>
        </row>
        <row r="143">
          <cell r="A143" t="str">
            <v>EL/ARP-68</v>
          </cell>
          <cell r="B143" t="str">
            <v xml:space="preserve">    Euronota LXVIII $ (8,75%)-2002</v>
          </cell>
          <cell r="W143">
            <v>0</v>
          </cell>
          <cell r="X143">
            <v>0</v>
          </cell>
          <cell r="Y143">
            <v>0</v>
          </cell>
          <cell r="Z143">
            <v>0.996</v>
          </cell>
          <cell r="AA143">
            <v>0.98358000000000001</v>
          </cell>
          <cell r="AB143">
            <v>0.93765023545560133</v>
          </cell>
          <cell r="AC143">
            <v>0.92897008361385602</v>
          </cell>
          <cell r="AD143">
            <v>0.91854029815140559</v>
          </cell>
          <cell r="AE143">
            <v>0.9046543552694184</v>
          </cell>
          <cell r="AF143">
            <v>0.83947000000000005</v>
          </cell>
          <cell r="AG143">
            <v>0.82630216423319869</v>
          </cell>
          <cell r="AH143">
            <v>0.70148079113596362</v>
          </cell>
          <cell r="AI143">
            <v>0.50213952512186777</v>
          </cell>
          <cell r="AJ143">
            <v>0.53774274752860507</v>
          </cell>
          <cell r="AK143">
            <v>0.48063658311491725</v>
          </cell>
          <cell r="AL143">
            <v>0.40716220521979252</v>
          </cell>
          <cell r="AM143">
            <v>0.28774691911290373</v>
          </cell>
          <cell r="AN143">
            <v>0.34036614482783412</v>
          </cell>
          <cell r="AO143">
            <v>0.54509991366524246</v>
          </cell>
          <cell r="AP143">
            <v>0.55777840368432163</v>
          </cell>
          <cell r="AQ143">
            <v>0.60522174140235752</v>
          </cell>
          <cell r="AR143">
            <v>0.595842383022406</v>
          </cell>
          <cell r="AS143">
            <v>0.66974781679853002</v>
          </cell>
          <cell r="AT143">
            <v>0.60127321544364287</v>
          </cell>
        </row>
        <row r="144">
          <cell r="A144" t="str">
            <v>EL/ITL-69</v>
          </cell>
          <cell r="B144" t="str">
            <v xml:space="preserve">    Euronota LXIX LIT Swap Can. 8,34%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1</v>
          </cell>
          <cell r="AB144">
            <v>1</v>
          </cell>
          <cell r="AC144">
            <v>1</v>
          </cell>
          <cell r="AD144">
            <v>1</v>
          </cell>
          <cell r="AE144">
            <v>1</v>
          </cell>
          <cell r="AF144">
            <v>1</v>
          </cell>
          <cell r="AG144">
            <v>1</v>
          </cell>
          <cell r="AH144">
            <v>1</v>
          </cell>
          <cell r="AI144">
            <v>1</v>
          </cell>
          <cell r="AJ144">
            <v>1</v>
          </cell>
          <cell r="AK144">
            <v>1</v>
          </cell>
          <cell r="AL144">
            <v>1</v>
          </cell>
          <cell r="AM144">
            <v>1</v>
          </cell>
          <cell r="AN144">
            <v>1</v>
          </cell>
          <cell r="AO144">
            <v>1</v>
          </cell>
          <cell r="AP144">
            <v>1</v>
          </cell>
          <cell r="AQ144">
            <v>1</v>
          </cell>
          <cell r="AR144">
            <v>1</v>
          </cell>
          <cell r="AS144">
            <v>1</v>
          </cell>
          <cell r="AT144">
            <v>1</v>
          </cell>
        </row>
        <row r="145">
          <cell r="A145" t="str">
            <v>EL/ITL-70</v>
          </cell>
          <cell r="B145" t="str">
            <v xml:space="preserve">    Euronota LXX LIT (9,25%)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</v>
          </cell>
          <cell r="AC145">
            <v>1</v>
          </cell>
          <cell r="AD145">
            <v>1</v>
          </cell>
          <cell r="AE145">
            <v>1</v>
          </cell>
          <cell r="AF145">
            <v>1</v>
          </cell>
          <cell r="AG145">
            <v>1</v>
          </cell>
          <cell r="AH145">
            <v>1</v>
          </cell>
          <cell r="AI145">
            <v>1</v>
          </cell>
          <cell r="AJ145">
            <v>1</v>
          </cell>
          <cell r="AK145">
            <v>1</v>
          </cell>
          <cell r="AL145">
            <v>1</v>
          </cell>
          <cell r="AM145">
            <v>1</v>
          </cell>
          <cell r="AN145">
            <v>1</v>
          </cell>
          <cell r="AO145">
            <v>1</v>
          </cell>
          <cell r="AP145">
            <v>1</v>
          </cell>
          <cell r="AQ145">
            <v>1</v>
          </cell>
          <cell r="AR145">
            <v>1</v>
          </cell>
          <cell r="AS145">
            <v>1</v>
          </cell>
          <cell r="AT145">
            <v>1</v>
          </cell>
        </row>
        <row r="146">
          <cell r="A146" t="str">
            <v>EL/ITL-71</v>
          </cell>
          <cell r="B146" t="str">
            <v xml:space="preserve">    Euronota LXXI LIT (9% y 7%)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1</v>
          </cell>
          <cell r="AD146">
            <v>1</v>
          </cell>
          <cell r="AE146">
            <v>1</v>
          </cell>
          <cell r="AF146">
            <v>1</v>
          </cell>
          <cell r="AG146">
            <v>1</v>
          </cell>
          <cell r="AH146">
            <v>1</v>
          </cell>
          <cell r="AI146">
            <v>1</v>
          </cell>
          <cell r="AJ146">
            <v>1</v>
          </cell>
          <cell r="AK146">
            <v>1</v>
          </cell>
          <cell r="AL146">
            <v>1</v>
          </cell>
          <cell r="AM146">
            <v>1</v>
          </cell>
          <cell r="AN146">
            <v>1</v>
          </cell>
          <cell r="AO146">
            <v>1</v>
          </cell>
          <cell r="AP146">
            <v>1</v>
          </cell>
          <cell r="AQ146">
            <v>1</v>
          </cell>
          <cell r="AR146">
            <v>1</v>
          </cell>
          <cell r="AS146">
            <v>1</v>
          </cell>
          <cell r="AT146">
            <v>1</v>
          </cell>
        </row>
        <row r="147">
          <cell r="A147" t="str">
            <v>EL/DEM-72</v>
          </cell>
          <cell r="B147" t="str">
            <v xml:space="preserve">    Euronota LXXII DM (8%)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  <cell r="AR147">
            <v>1</v>
          </cell>
          <cell r="AS147">
            <v>1</v>
          </cell>
          <cell r="AT147">
            <v>1</v>
          </cell>
        </row>
        <row r="148">
          <cell r="A148" t="str">
            <v>EL/ITL-73</v>
          </cell>
          <cell r="B148" t="str">
            <v xml:space="preserve">    Euronota LXXIII LIT (8%)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1</v>
          </cell>
          <cell r="AB148">
            <v>1</v>
          </cell>
          <cell r="AC148">
            <v>1</v>
          </cell>
          <cell r="AD148">
            <v>1</v>
          </cell>
          <cell r="AE148">
            <v>1</v>
          </cell>
          <cell r="AF148">
            <v>1</v>
          </cell>
          <cell r="AG148">
            <v>1</v>
          </cell>
          <cell r="AH148">
            <v>1</v>
          </cell>
          <cell r="AI148">
            <v>1</v>
          </cell>
          <cell r="AJ148">
            <v>1</v>
          </cell>
          <cell r="AK148">
            <v>1</v>
          </cell>
          <cell r="AL148">
            <v>1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149" t="str">
            <v>EL/USD-74</v>
          </cell>
          <cell r="B149" t="str">
            <v xml:space="preserve">    Euronota LXXIV (Spread ajustable)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1</v>
          </cell>
          <cell r="AB149">
            <v>1</v>
          </cell>
          <cell r="AC149">
            <v>1</v>
          </cell>
          <cell r="AD149">
            <v>1</v>
          </cell>
          <cell r="AE149">
            <v>0.955426</v>
          </cell>
          <cell r="AF149">
            <v>0.97218599999999999</v>
          </cell>
          <cell r="AG149">
            <v>0.98894599999999999</v>
          </cell>
          <cell r="AH149">
            <v>0.94925199999999998</v>
          </cell>
          <cell r="AI149">
            <v>0.87223962039434377</v>
          </cell>
          <cell r="AJ149">
            <v>0.85121358127379687</v>
          </cell>
          <cell r="AK149">
            <v>0.77840672914683506</v>
          </cell>
          <cell r="AL149">
            <v>0.74456762676477006</v>
          </cell>
          <cell r="AM149">
            <v>0.6849390706567603</v>
          </cell>
          <cell r="AN149">
            <v>0.80566563395849766</v>
          </cell>
          <cell r="AO149">
            <v>0.85662386191761331</v>
          </cell>
          <cell r="AP149">
            <v>0.90204336014323661</v>
          </cell>
          <cell r="AQ149">
            <v>0.90204336014323661</v>
          </cell>
          <cell r="AR149">
            <v>0.96727639275766719</v>
          </cell>
          <cell r="AS149">
            <v>0.98695353369794425</v>
          </cell>
          <cell r="AT149">
            <v>0.88396749719519863</v>
          </cell>
        </row>
        <row r="150">
          <cell r="A150" t="str">
            <v>EL/EUR-75</v>
          </cell>
          <cell r="B150" t="str">
            <v xml:space="preserve">    Euronota LXXV Euro (8,75%)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</v>
          </cell>
          <cell r="AC150">
            <v>1</v>
          </cell>
          <cell r="AD150">
            <v>1</v>
          </cell>
          <cell r="AE150">
            <v>1</v>
          </cell>
          <cell r="AF150">
            <v>1</v>
          </cell>
          <cell r="AG150">
            <v>1</v>
          </cell>
          <cell r="AH150">
            <v>1</v>
          </cell>
          <cell r="AI150">
            <v>1</v>
          </cell>
          <cell r="AJ150">
            <v>1</v>
          </cell>
          <cell r="AK150">
            <v>1</v>
          </cell>
          <cell r="AL150">
            <v>1</v>
          </cell>
          <cell r="AM150">
            <v>1</v>
          </cell>
          <cell r="AN150">
            <v>1</v>
          </cell>
          <cell r="AO150">
            <v>1</v>
          </cell>
          <cell r="AP150">
            <v>1</v>
          </cell>
          <cell r="AQ150">
            <v>1</v>
          </cell>
          <cell r="AR150">
            <v>1</v>
          </cell>
          <cell r="AS150">
            <v>1</v>
          </cell>
          <cell r="AT150">
            <v>1</v>
          </cell>
        </row>
        <row r="151">
          <cell r="A151" t="str">
            <v>EL/DEM-76</v>
          </cell>
          <cell r="B151" t="str">
            <v xml:space="preserve">    Euronota LXXVI DM (11% y 8%)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</v>
          </cell>
          <cell r="AC151">
            <v>1</v>
          </cell>
          <cell r="AD151">
            <v>1</v>
          </cell>
          <cell r="AE151">
            <v>1</v>
          </cell>
          <cell r="AF151">
            <v>1</v>
          </cell>
          <cell r="AG151">
            <v>1</v>
          </cell>
          <cell r="AH151">
            <v>1</v>
          </cell>
          <cell r="AI151">
            <v>1</v>
          </cell>
          <cell r="AJ151">
            <v>1</v>
          </cell>
          <cell r="AK151">
            <v>1</v>
          </cell>
          <cell r="AL151">
            <v>1</v>
          </cell>
          <cell r="AM151">
            <v>0.99745313330519059</v>
          </cell>
          <cell r="AN151">
            <v>0.99732929274935023</v>
          </cell>
          <cell r="AO151">
            <v>1</v>
          </cell>
          <cell r="AP151">
            <v>1</v>
          </cell>
          <cell r="AQ151">
            <v>1</v>
          </cell>
          <cell r="AR151">
            <v>1</v>
          </cell>
          <cell r="AS151">
            <v>1</v>
          </cell>
          <cell r="AT151">
            <v>1</v>
          </cell>
        </row>
        <row r="152">
          <cell r="A152" t="str">
            <v>EL/ITL-77</v>
          </cell>
          <cell r="B152" t="str">
            <v xml:space="preserve">    Euronota LXXVII LIT (10,375% y 8%)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</v>
          </cell>
          <cell r="AC152">
            <v>1</v>
          </cell>
          <cell r="AD152">
            <v>1</v>
          </cell>
          <cell r="AE152">
            <v>1</v>
          </cell>
          <cell r="AF152">
            <v>1</v>
          </cell>
          <cell r="AG152">
            <v>1</v>
          </cell>
          <cell r="AH152">
            <v>1</v>
          </cell>
          <cell r="AI152">
            <v>1</v>
          </cell>
          <cell r="AJ152">
            <v>1</v>
          </cell>
          <cell r="AK152">
            <v>1</v>
          </cell>
          <cell r="AL152">
            <v>1</v>
          </cell>
          <cell r="AM152">
            <v>1</v>
          </cell>
          <cell r="AN152">
            <v>1</v>
          </cell>
          <cell r="AO152">
            <v>1</v>
          </cell>
          <cell r="AP152">
            <v>1</v>
          </cell>
          <cell r="AQ152">
            <v>1</v>
          </cell>
          <cell r="AR152">
            <v>1</v>
          </cell>
          <cell r="AS152">
            <v>1</v>
          </cell>
          <cell r="AT152">
            <v>1</v>
          </cell>
        </row>
        <row r="153">
          <cell r="A153" t="str">
            <v>EL/FRF-78</v>
          </cell>
          <cell r="B153" t="str">
            <v xml:space="preserve">    Euronota LXXVIII FFR (11% y 8%)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1</v>
          </cell>
          <cell r="AD153">
            <v>1</v>
          </cell>
          <cell r="AE153">
            <v>1</v>
          </cell>
          <cell r="AF153">
            <v>1</v>
          </cell>
          <cell r="AG153">
            <v>1</v>
          </cell>
          <cell r="AH153">
            <v>1</v>
          </cell>
          <cell r="AI153">
            <v>1</v>
          </cell>
          <cell r="AJ153">
            <v>1</v>
          </cell>
          <cell r="AK153">
            <v>1</v>
          </cell>
          <cell r="AL153">
            <v>1</v>
          </cell>
          <cell r="AM153">
            <v>1</v>
          </cell>
          <cell r="AN153">
            <v>1</v>
          </cell>
          <cell r="AO153">
            <v>1</v>
          </cell>
          <cell r="AP153">
            <v>1</v>
          </cell>
          <cell r="AQ153">
            <v>1</v>
          </cell>
          <cell r="AR153">
            <v>1</v>
          </cell>
          <cell r="AS153">
            <v>1</v>
          </cell>
          <cell r="AT153">
            <v>1</v>
          </cell>
        </row>
        <row r="154">
          <cell r="A154" t="str">
            <v>EL/NLG-78</v>
          </cell>
          <cell r="B154" t="str">
            <v xml:space="preserve">    Euronota LXXVIII DGU (11% y 8%)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1</v>
          </cell>
          <cell r="AD154">
            <v>1</v>
          </cell>
          <cell r="AE154">
            <v>1</v>
          </cell>
          <cell r="AF154">
            <v>1</v>
          </cell>
          <cell r="AG154">
            <v>1</v>
          </cell>
          <cell r="AH154">
            <v>1</v>
          </cell>
          <cell r="AI154">
            <v>1</v>
          </cell>
          <cell r="AJ154">
            <v>1</v>
          </cell>
          <cell r="AK154">
            <v>1</v>
          </cell>
          <cell r="AL154">
            <v>1</v>
          </cell>
          <cell r="AM154">
            <v>1</v>
          </cell>
          <cell r="AN154">
            <v>1</v>
          </cell>
          <cell r="AO154">
            <v>1</v>
          </cell>
          <cell r="AP154">
            <v>1</v>
          </cell>
          <cell r="AQ154">
            <v>1</v>
          </cell>
          <cell r="AR154">
            <v>1</v>
          </cell>
          <cell r="AS154">
            <v>1</v>
          </cell>
          <cell r="AT154">
            <v>1</v>
          </cell>
        </row>
        <row r="155">
          <cell r="A155" t="str">
            <v>EL/USD-79</v>
          </cell>
          <cell r="B155" t="str">
            <v xml:space="preserve">    Euronota LXXIX Dls. (Glob IV-25bp)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0.97075</v>
          </cell>
          <cell r="AD155">
            <v>0.95048199999999994</v>
          </cell>
          <cell r="AE155">
            <v>0.9204199999999999</v>
          </cell>
          <cell r="AF155">
            <v>0.88890999999999998</v>
          </cell>
          <cell r="AG155">
            <v>0.86191300000000004</v>
          </cell>
          <cell r="AH155">
            <v>0.77885300000000002</v>
          </cell>
          <cell r="AI155">
            <v>0.75441922088987068</v>
          </cell>
          <cell r="AJ155">
            <v>0.70785265546634946</v>
          </cell>
          <cell r="AK155">
            <v>0.66333207743408762</v>
          </cell>
          <cell r="AL155">
            <v>0.38953676494427553</v>
          </cell>
          <cell r="AM155">
            <v>0.54882756965546764</v>
          </cell>
          <cell r="AN155">
            <v>0.51409381067556292</v>
          </cell>
          <cell r="AO155">
            <v>0.71486746956212488</v>
          </cell>
          <cell r="AP155">
            <v>0.68594874406719386</v>
          </cell>
          <cell r="AQ155">
            <v>0.68594874406719386</v>
          </cell>
          <cell r="AR155">
            <v>0.96933275267230123</v>
          </cell>
          <cell r="AS155">
            <v>0.91524782838858743</v>
          </cell>
          <cell r="AT155">
            <v>0.98956896349397994</v>
          </cell>
        </row>
        <row r="156">
          <cell r="A156" t="str">
            <v>EL/EUR-80</v>
          </cell>
          <cell r="B156" t="str">
            <v xml:space="preserve">    Euronota LXXX Euro (8,125%)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1</v>
          </cell>
          <cell r="AD156">
            <v>1</v>
          </cell>
          <cell r="AE156">
            <v>1</v>
          </cell>
          <cell r="AF156">
            <v>1</v>
          </cell>
          <cell r="AG156">
            <v>1</v>
          </cell>
          <cell r="AH156">
            <v>1</v>
          </cell>
          <cell r="AI156">
            <v>1</v>
          </cell>
          <cell r="AJ156">
            <v>1</v>
          </cell>
          <cell r="AK156">
            <v>1</v>
          </cell>
          <cell r="AL156">
            <v>1</v>
          </cell>
          <cell r="AM156">
            <v>1</v>
          </cell>
          <cell r="AN156">
            <v>1</v>
          </cell>
          <cell r="AO156">
            <v>1</v>
          </cell>
          <cell r="AP156">
            <v>1</v>
          </cell>
          <cell r="AQ156">
            <v>1</v>
          </cell>
          <cell r="AR156">
            <v>1</v>
          </cell>
          <cell r="AS156">
            <v>1</v>
          </cell>
          <cell r="AT156">
            <v>1</v>
          </cell>
        </row>
        <row r="157">
          <cell r="A157" t="str">
            <v>EL/EUR-81</v>
          </cell>
          <cell r="B157" t="str">
            <v xml:space="preserve">    Euronota LXXXI Euro (6 cup. Fijos)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0.97449931671326018</v>
          </cell>
          <cell r="AD157">
            <v>0.97447296530200256</v>
          </cell>
          <cell r="AE157">
            <v>0.95531680578160016</v>
          </cell>
          <cell r="AF157">
            <v>0.90168566179675891</v>
          </cell>
          <cell r="AG157">
            <v>0.91132669439636393</v>
          </cell>
          <cell r="AH157">
            <v>0.79083288904514626</v>
          </cell>
          <cell r="AI157">
            <v>0.46169991187715587</v>
          </cell>
          <cell r="AJ157">
            <v>0.34426838913342744</v>
          </cell>
          <cell r="AK157">
            <v>0.3334569354555596</v>
          </cell>
          <cell r="AL157">
            <v>0.30002909425773633</v>
          </cell>
          <cell r="AM157">
            <v>0.28311742974536952</v>
          </cell>
          <cell r="AN157">
            <v>0.19744015652739541</v>
          </cell>
          <cell r="AO157">
            <v>8.5186663797339274E-2</v>
          </cell>
          <cell r="AP157">
            <v>0.17090793696881101</v>
          </cell>
          <cell r="AQ157">
            <v>0.17090793696881101</v>
          </cell>
          <cell r="AR157">
            <v>0.16691301866666666</v>
          </cell>
          <cell r="AS157">
            <v>0.21257632657835487</v>
          </cell>
          <cell r="AT157">
            <v>0.17639414741333323</v>
          </cell>
        </row>
        <row r="158">
          <cell r="A158" t="str">
            <v>EL/DEM-82</v>
          </cell>
          <cell r="B158" t="str">
            <v xml:space="preserve">    Euronota LXXXII DM (8%)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</v>
          </cell>
          <cell r="AE158">
            <v>1</v>
          </cell>
          <cell r="AF158">
            <v>1</v>
          </cell>
          <cell r="AG158">
            <v>1</v>
          </cell>
          <cell r="AH158">
            <v>1</v>
          </cell>
          <cell r="AI158">
            <v>1</v>
          </cell>
          <cell r="AJ158">
            <v>1</v>
          </cell>
          <cell r="AK158">
            <v>1</v>
          </cell>
          <cell r="AL158">
            <v>1</v>
          </cell>
          <cell r="AM158">
            <v>1</v>
          </cell>
          <cell r="AN158">
            <v>1</v>
          </cell>
          <cell r="AO158">
            <v>1</v>
          </cell>
          <cell r="AP158">
            <v>1</v>
          </cell>
          <cell r="AQ158">
            <v>1</v>
          </cell>
          <cell r="AR158">
            <v>1</v>
          </cell>
          <cell r="AS158">
            <v>1</v>
          </cell>
          <cell r="AT158">
            <v>1</v>
          </cell>
        </row>
        <row r="159">
          <cell r="A159" t="str">
            <v>EL/ITL-83</v>
          </cell>
          <cell r="B159" t="str">
            <v xml:space="preserve">    Euronota LXXXIII LIT (LT + 250)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</v>
          </cell>
          <cell r="AE159">
            <v>1</v>
          </cell>
          <cell r="AF159">
            <v>1</v>
          </cell>
          <cell r="AG159">
            <v>1</v>
          </cell>
          <cell r="AH159">
            <v>1</v>
          </cell>
          <cell r="AI159">
            <v>1</v>
          </cell>
          <cell r="AJ159">
            <v>1</v>
          </cell>
          <cell r="AK159">
            <v>1</v>
          </cell>
          <cell r="AL159">
            <v>1</v>
          </cell>
          <cell r="AM159">
            <v>1</v>
          </cell>
          <cell r="AN159">
            <v>1</v>
          </cell>
          <cell r="AO159">
            <v>1</v>
          </cell>
          <cell r="AP159">
            <v>1</v>
          </cell>
          <cell r="AQ159">
            <v>1</v>
          </cell>
          <cell r="AR159">
            <v>1</v>
          </cell>
          <cell r="AS159">
            <v>1</v>
          </cell>
          <cell r="AT159">
            <v>1</v>
          </cell>
        </row>
        <row r="160">
          <cell r="A160" t="str">
            <v>EL/DEM-84</v>
          </cell>
          <cell r="B160" t="str">
            <v xml:space="preserve">    Euronota LXXXIV DM (7,875%)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</v>
          </cell>
          <cell r="AE160">
            <v>1</v>
          </cell>
          <cell r="AF160">
            <v>1</v>
          </cell>
          <cell r="AG160">
            <v>1</v>
          </cell>
          <cell r="AH160">
            <v>1</v>
          </cell>
          <cell r="AI160">
            <v>1</v>
          </cell>
          <cell r="AJ160">
            <v>1</v>
          </cell>
          <cell r="AK160">
            <v>1</v>
          </cell>
          <cell r="AL160">
            <v>1</v>
          </cell>
          <cell r="AM160">
            <v>1</v>
          </cell>
          <cell r="AN160">
            <v>1</v>
          </cell>
          <cell r="AO160">
            <v>1</v>
          </cell>
          <cell r="AP160">
            <v>1</v>
          </cell>
          <cell r="AQ160">
            <v>1</v>
          </cell>
          <cell r="AR160">
            <v>1</v>
          </cell>
          <cell r="AS160">
            <v>1</v>
          </cell>
          <cell r="AT160">
            <v>1</v>
          </cell>
        </row>
        <row r="161">
          <cell r="A161" t="str">
            <v>EL/EUR-85</v>
          </cell>
          <cell r="B161" t="str">
            <v xml:space="preserve">    Euronota LXXXV Euro (8,5%)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1</v>
          </cell>
          <cell r="AE161">
            <v>1</v>
          </cell>
          <cell r="AF161">
            <v>1</v>
          </cell>
          <cell r="AG161">
            <v>1</v>
          </cell>
          <cell r="AH161">
            <v>1</v>
          </cell>
          <cell r="AI161">
            <v>1</v>
          </cell>
          <cell r="AJ161">
            <v>0.97501076903911277</v>
          </cell>
          <cell r="AK161">
            <v>0.97779221661655547</v>
          </cell>
          <cell r="AL161">
            <v>0.97790030817483908</v>
          </cell>
          <cell r="AM161">
            <v>0.97782049103272628</v>
          </cell>
          <cell r="AN161">
            <v>0.97399999998044973</v>
          </cell>
          <cell r="AO161">
            <v>0.97399999993883801</v>
          </cell>
          <cell r="AP161">
            <v>0.9739999999388379</v>
          </cell>
          <cell r="AQ161">
            <v>0.9739999999388379</v>
          </cell>
          <cell r="AR161">
            <v>0.97599999999999998</v>
          </cell>
          <cell r="AS161">
            <v>0.97592630932537938</v>
          </cell>
          <cell r="AT161">
            <v>0.975420544</v>
          </cell>
        </row>
        <row r="162">
          <cell r="A162" t="str">
            <v>EL/DEM-86</v>
          </cell>
          <cell r="B162" t="str">
            <v xml:space="preserve">    Euronota LXXXVI DM (14% y 9%)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</v>
          </cell>
          <cell r="AF162">
            <v>1</v>
          </cell>
          <cell r="AG162">
            <v>1</v>
          </cell>
          <cell r="AH162">
            <v>1</v>
          </cell>
          <cell r="AI162">
            <v>1</v>
          </cell>
          <cell r="AJ162">
            <v>1</v>
          </cell>
          <cell r="AK162">
            <v>1</v>
          </cell>
          <cell r="AL162">
            <v>1</v>
          </cell>
          <cell r="AM162">
            <v>1</v>
          </cell>
          <cell r="AN162">
            <v>1</v>
          </cell>
          <cell r="AO162">
            <v>1</v>
          </cell>
          <cell r="AP162">
            <v>1</v>
          </cell>
          <cell r="AQ162">
            <v>1</v>
          </cell>
          <cell r="AR162">
            <v>1</v>
          </cell>
          <cell r="AS162">
            <v>1</v>
          </cell>
          <cell r="AT162">
            <v>1</v>
          </cell>
        </row>
        <row r="163">
          <cell r="A163" t="str">
            <v>EL/EUR-87</v>
          </cell>
          <cell r="B163" t="str">
            <v xml:space="preserve">    Euronota LXXXVII Euro (8%)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</v>
          </cell>
          <cell r="AG163">
            <v>1</v>
          </cell>
          <cell r="AH163">
            <v>1</v>
          </cell>
          <cell r="AI163">
            <v>1</v>
          </cell>
          <cell r="AJ163">
            <v>1</v>
          </cell>
          <cell r="AK163">
            <v>1</v>
          </cell>
          <cell r="AL163">
            <v>1</v>
          </cell>
          <cell r="AM163">
            <v>1</v>
          </cell>
          <cell r="AN163">
            <v>1</v>
          </cell>
          <cell r="AO163">
            <v>1</v>
          </cell>
          <cell r="AP163">
            <v>1</v>
          </cell>
          <cell r="AQ163">
            <v>1</v>
          </cell>
          <cell r="AR163">
            <v>1</v>
          </cell>
          <cell r="AS163">
            <v>0</v>
          </cell>
          <cell r="AT163">
            <v>0</v>
          </cell>
        </row>
        <row r="164">
          <cell r="A164" t="str">
            <v>EL/EUR-88</v>
          </cell>
          <cell r="B164" t="str">
            <v xml:space="preserve">    Euronota LXXXVIII Euro (15% y 8%)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0.94560488468612414</v>
          </cell>
          <cell r="AG164">
            <v>0.9455709223869716</v>
          </cell>
          <cell r="AH164">
            <v>0.94339644428971459</v>
          </cell>
          <cell r="AI164">
            <v>0.94352153286965401</v>
          </cell>
          <cell r="AJ164">
            <v>0.9436527866917882</v>
          </cell>
          <cell r="AK164">
            <v>0.95751674725328051</v>
          </cell>
          <cell r="AL164">
            <v>0.957723521481742</v>
          </cell>
          <cell r="AM164">
            <v>0.96667466996583473</v>
          </cell>
          <cell r="AN164">
            <v>0.96683556852024455</v>
          </cell>
          <cell r="AO164">
            <v>0.96934285703983225</v>
          </cell>
          <cell r="AP164">
            <v>0.96934285707073964</v>
          </cell>
          <cell r="AQ164">
            <v>0.96934285707073964</v>
          </cell>
          <cell r="AR164">
            <v>0.96934285714285728</v>
          </cell>
          <cell r="AS164">
            <v>0.96924872607872881</v>
          </cell>
          <cell r="AT164">
            <v>0.96860267108571418</v>
          </cell>
        </row>
        <row r="165">
          <cell r="A165" t="str">
            <v>EL/USD-89</v>
          </cell>
          <cell r="B165" t="str">
            <v xml:space="preserve">    Euronota LXXXIX (8,875%)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1</v>
          </cell>
          <cell r="AG165">
            <v>1</v>
          </cell>
          <cell r="AH165">
            <v>1</v>
          </cell>
          <cell r="AI165">
            <v>1</v>
          </cell>
          <cell r="AJ165">
            <v>1</v>
          </cell>
          <cell r="AK165">
            <v>1</v>
          </cell>
          <cell r="AL165">
            <v>1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</row>
        <row r="166">
          <cell r="A166" t="str">
            <v>EL/EUR-90</v>
          </cell>
          <cell r="B166" t="str">
            <v xml:space="preserve">    Euronota XC Euro (9,5%)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0.97993856368993104</v>
          </cell>
          <cell r="AG166">
            <v>0.9738160524608872</v>
          </cell>
          <cell r="AH166">
            <v>0.94754015093507526</v>
          </cell>
          <cell r="AI166">
            <v>0.97395064068846393</v>
          </cell>
          <cell r="AJ166">
            <v>0.9725118173613968</v>
          </cell>
          <cell r="AK166">
            <v>0.97224022656272813</v>
          </cell>
          <cell r="AL166">
            <v>0.97237541670228222</v>
          </cell>
          <cell r="AM166">
            <v>0.97227556906032786</v>
          </cell>
          <cell r="AN166">
            <v>0.89375032715110747</v>
          </cell>
          <cell r="AO166">
            <v>0.93212499980041463</v>
          </cell>
          <cell r="AP166">
            <v>0.9233765908569237</v>
          </cell>
          <cell r="AQ166">
            <v>0.9233765908569237</v>
          </cell>
          <cell r="AR166">
            <v>0.91988067500000004</v>
          </cell>
          <cell r="AS166">
            <v>0.97993859110448278</v>
          </cell>
          <cell r="AT166">
            <v>0.96414211999999999</v>
          </cell>
        </row>
        <row r="167">
          <cell r="A167" t="str">
            <v>EL/USD-91</v>
          </cell>
          <cell r="B167" t="str">
            <v xml:space="preserve">    Euronota XCI (Libor + 575 p.b.)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0.89053440000000006</v>
          </cell>
          <cell r="AH167">
            <v>0.89337000000000011</v>
          </cell>
          <cell r="AI167">
            <v>0.84692841709401701</v>
          </cell>
          <cell r="AJ167">
            <v>0.85925558074193664</v>
          </cell>
          <cell r="AK167">
            <v>0.85888729924085583</v>
          </cell>
          <cell r="AL167">
            <v>0.86048358418056392</v>
          </cell>
          <cell r="AM167">
            <v>0.85910621153450051</v>
          </cell>
          <cell r="AN167">
            <v>0.89279637719298255</v>
          </cell>
          <cell r="AO167">
            <v>0.97834560415764404</v>
          </cell>
          <cell r="AP167">
            <v>0.97834560415764404</v>
          </cell>
          <cell r="AQ167">
            <v>0.97834560415764404</v>
          </cell>
          <cell r="AR167">
            <v>1</v>
          </cell>
          <cell r="AS167">
            <v>0.9889331562638336</v>
          </cell>
          <cell r="AT167">
            <v>1</v>
          </cell>
        </row>
        <row r="168">
          <cell r="A168" t="str">
            <v>EL/EUR-92</v>
          </cell>
          <cell r="B168" t="str">
            <v xml:space="preserve">    Euronota XCII Euro (15% y 8%)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0.9941785484577661</v>
          </cell>
          <cell r="AH168">
            <v>0.99417642968149278</v>
          </cell>
          <cell r="AI168">
            <v>0.9941087342892041</v>
          </cell>
          <cell r="AJ168">
            <v>0.99412253307215559</v>
          </cell>
          <cell r="AK168">
            <v>0.99406446516842484</v>
          </cell>
          <cell r="AL168">
            <v>0.99409335509400243</v>
          </cell>
          <cell r="AM168">
            <v>0.99407200939645834</v>
          </cell>
          <cell r="AN168">
            <v>0.99412000031767689</v>
          </cell>
          <cell r="AO168">
            <v>0.99347999996932479</v>
          </cell>
          <cell r="AP168">
            <v>0.99348002076555608</v>
          </cell>
          <cell r="AQ168">
            <v>0.99348002076555608</v>
          </cell>
          <cell r="AR168">
            <v>0.99348005805434769</v>
          </cell>
          <cell r="AS168">
            <v>0.99418219142029995</v>
          </cell>
          <cell r="AT168">
            <v>0.99405996480000003</v>
          </cell>
        </row>
        <row r="169">
          <cell r="A169" t="str">
            <v>EL/EUR-93</v>
          </cell>
          <cell r="B169" t="str">
            <v xml:space="preserve">    Euronota XCIII Euro (9%)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0.99295939755502349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</row>
        <row r="170">
          <cell r="A170" t="str">
            <v>EL/EUR-94</v>
          </cell>
          <cell r="B170" t="str">
            <v xml:space="preserve">    Euronota XCIV Euro (10,5% y 7%)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</row>
        <row r="171">
          <cell r="A171" t="str">
            <v>EL/EUR-95</v>
          </cell>
          <cell r="B171" t="str">
            <v xml:space="preserve">    Euronota XCV Euro ( 9%)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</row>
        <row r="172">
          <cell r="A172" t="str">
            <v>EL/EUR-96</v>
          </cell>
          <cell r="B172" t="str">
            <v xml:space="preserve">    Euronota XCVI Euro ( 7,125%)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</v>
          </cell>
          <cell r="AH172">
            <v>1</v>
          </cell>
          <cell r="AI172">
            <v>0.94993991193732896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0</v>
          </cell>
        </row>
        <row r="173">
          <cell r="A173" t="str">
            <v>EL/EUR-97</v>
          </cell>
          <cell r="B173" t="str">
            <v xml:space="preserve">    Euronota XCVII Euro (8,5%)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</row>
        <row r="174">
          <cell r="A174" t="str">
            <v>EL/EUR-98</v>
          </cell>
          <cell r="B174" t="str">
            <v xml:space="preserve">    Euronota XCVIII  Euro (Euribor+400)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</row>
        <row r="175">
          <cell r="A175" t="str">
            <v>EL/JPY-99</v>
          </cell>
          <cell r="B175" t="str">
            <v xml:space="preserve">    Euronota XCIX  Y (3,5%)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</row>
        <row r="176">
          <cell r="A176" t="str">
            <v>EL/EUR-100</v>
          </cell>
          <cell r="B176" t="str">
            <v xml:space="preserve">    Euronota C Euro (8,5%)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1</v>
          </cell>
          <cell r="AI176">
            <v>0.99823747966845766</v>
          </cell>
          <cell r="AJ176">
            <v>0.99853701318590582</v>
          </cell>
          <cell r="AK176">
            <v>0.99101239848894029</v>
          </cell>
          <cell r="AL176">
            <v>0.99143981449823138</v>
          </cell>
          <cell r="AM176">
            <v>0.99957953858760173</v>
          </cell>
          <cell r="AN176">
            <v>1</v>
          </cell>
          <cell r="AO176">
            <v>1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A177" t="str">
            <v>EL/EUR-101</v>
          </cell>
          <cell r="B177" t="str">
            <v xml:space="preserve">    Euronota CI Euro (7,3% cupon diferido)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</row>
        <row r="178">
          <cell r="A178" t="str">
            <v>EL/EUR-102</v>
          </cell>
          <cell r="B178" t="str">
            <v xml:space="preserve">    Euronota CII Euro (9,25%)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1</v>
          </cell>
          <cell r="AJ178">
            <v>0.99922779437984977</v>
          </cell>
          <cell r="AK178">
            <v>0.99924408432281853</v>
          </cell>
          <cell r="AL178">
            <v>0.99915890151169784</v>
          </cell>
          <cell r="AM178">
            <v>0.9992341730897889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</row>
        <row r="179">
          <cell r="A179" t="str">
            <v>EL/EUR-103</v>
          </cell>
          <cell r="B179" t="str">
            <v xml:space="preserve">    Euronota CIII Euro (9,75%)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</row>
        <row r="180">
          <cell r="A180" t="str">
            <v>EL/EUR-104</v>
          </cell>
          <cell r="B180" t="str">
            <v xml:space="preserve">    Euronota CIV Euro (10%)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</row>
        <row r="181">
          <cell r="A181" t="str">
            <v>EL/JPY-105</v>
          </cell>
          <cell r="B181" t="str">
            <v xml:space="preserve">    Euronota CV Y (5,4%)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</row>
        <row r="182">
          <cell r="A182" t="str">
            <v>EL/EUR-106</v>
          </cell>
          <cell r="B182" t="str">
            <v xml:space="preserve">    Euronota CVI Euro (L3+510)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</row>
        <row r="183">
          <cell r="A183" t="str">
            <v>EL/EUR-107</v>
          </cell>
          <cell r="B183" t="str">
            <v xml:space="preserve">    Euronota CVII Euro (10%)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0.9736239288997065</v>
          </cell>
          <cell r="AK183">
            <v>0.99934829159296157</v>
          </cell>
          <cell r="AL183">
            <v>0.99924779862745172</v>
          </cell>
          <cell r="AM183">
            <v>0.99864970859520041</v>
          </cell>
          <cell r="AN183">
            <v>0.99854587661415339</v>
          </cell>
          <cell r="AO183">
            <v>0.99596487998539662</v>
          </cell>
          <cell r="AP183">
            <v>0.99869234543230767</v>
          </cell>
          <cell r="AQ183">
            <v>0.99869234543230767</v>
          </cell>
          <cell r="AR183">
            <v>0.99869230769230766</v>
          </cell>
          <cell r="AS183">
            <v>1</v>
          </cell>
          <cell r="AT183">
            <v>1</v>
          </cell>
        </row>
        <row r="184">
          <cell r="A184" t="str">
            <v>EL/EUR-108</v>
          </cell>
          <cell r="B184" t="str">
            <v xml:space="preserve">    Euronota CVIII Euro (10,25%)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0.96504993853157972</v>
          </cell>
          <cell r="AK184">
            <v>0.96430175458003853</v>
          </cell>
          <cell r="AL184">
            <v>0.96445074583829105</v>
          </cell>
          <cell r="AM184">
            <v>0.96174651199305783</v>
          </cell>
          <cell r="AN184">
            <v>0.96420302445429473</v>
          </cell>
          <cell r="AO184">
            <v>0.96713333323024642</v>
          </cell>
          <cell r="AP184">
            <v>0.96713339098072293</v>
          </cell>
          <cell r="AQ184">
            <v>0.96713339098072293</v>
          </cell>
          <cell r="AR184">
            <v>0.96888546666666664</v>
          </cell>
          <cell r="AS184">
            <v>0.96869102846448518</v>
          </cell>
          <cell r="AT184">
            <v>0.96836810026666664</v>
          </cell>
        </row>
        <row r="185">
          <cell r="A185" t="str">
            <v>EL/EUR-109</v>
          </cell>
          <cell r="B185" t="str">
            <v xml:space="preserve">    Euronota CIX Euro (8,125%)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</row>
        <row r="186">
          <cell r="A186" t="str">
            <v>EL/EUR-110</v>
          </cell>
          <cell r="B186" t="str">
            <v xml:space="preserve">    Euronota CX Euro (9%)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</row>
        <row r="187">
          <cell r="A187" t="str">
            <v>EL/JPY-111</v>
          </cell>
          <cell r="B187" t="str">
            <v xml:space="preserve">    Euronota CXI Y (5,125%)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</row>
        <row r="188">
          <cell r="A188" t="str">
            <v>EL/EUR-112</v>
          </cell>
          <cell r="B188" t="str">
            <v xml:space="preserve">    Euronota CXII Euro (9%)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</row>
        <row r="189">
          <cell r="A189" t="str">
            <v>EL/EUR-113</v>
          </cell>
          <cell r="B189" t="str">
            <v xml:space="preserve">    Euronota CXIII Euro (9,25%)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</row>
        <row r="190">
          <cell r="A190" t="str">
            <v>EL/EUR-114</v>
          </cell>
          <cell r="B190" t="str">
            <v xml:space="preserve">    Euronota CXIV Euro (10%)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0.99883474352194601</v>
          </cell>
          <cell r="AM190">
            <v>0.9917734184921384</v>
          </cell>
          <cell r="AN190">
            <v>0.9918399999938643</v>
          </cell>
          <cell r="AO190">
            <v>0.99183999998080452</v>
          </cell>
          <cell r="AP190">
            <v>0.99183999998080452</v>
          </cell>
          <cell r="AQ190">
            <v>0.99183999998080452</v>
          </cell>
          <cell r="AR190">
            <v>0.99883999999999995</v>
          </cell>
          <cell r="AS190">
            <v>0.99883643828405999</v>
          </cell>
          <cell r="AT190">
            <v>0.99881199296000001</v>
          </cell>
        </row>
        <row r="191">
          <cell r="A191" t="str">
            <v>EL/JPY-115</v>
          </cell>
          <cell r="B191" t="str">
            <v xml:space="preserve">    Euronota CXV Y (4,85%) Samurai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1</v>
          </cell>
          <cell r="AM191">
            <v>1</v>
          </cell>
          <cell r="AN191">
            <v>1</v>
          </cell>
          <cell r="AO191">
            <v>1</v>
          </cell>
          <cell r="AP191">
            <v>1</v>
          </cell>
          <cell r="AQ191">
            <v>1</v>
          </cell>
          <cell r="AR191">
            <v>1</v>
          </cell>
          <cell r="AS191">
            <v>1</v>
          </cell>
          <cell r="AT191">
            <v>1</v>
          </cell>
        </row>
        <row r="192">
          <cell r="A192" t="str">
            <v>EL/EUR-116</v>
          </cell>
          <cell r="B192" t="str">
            <v xml:space="preserve">    Euronota CXVI Euro (10%)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</v>
          </cell>
          <cell r="AO192">
            <v>1</v>
          </cell>
          <cell r="AP192">
            <v>1</v>
          </cell>
          <cell r="AQ192">
            <v>1</v>
          </cell>
          <cell r="AR192">
            <v>1</v>
          </cell>
          <cell r="AS192">
            <v>1</v>
          </cell>
          <cell r="AT192">
            <v>1</v>
          </cell>
        </row>
        <row r="193">
          <cell r="B193" t="str">
            <v>Bono Argentino</v>
          </cell>
        </row>
        <row r="194">
          <cell r="A194" t="str">
            <v>BOARDOM</v>
          </cell>
          <cell r="B194" t="str">
            <v xml:space="preserve">    Tramo Domestico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A195" t="str">
            <v>BOARINT</v>
          </cell>
          <cell r="B195" t="str">
            <v xml:space="preserve">    Tramo Internacional</v>
          </cell>
          <cell r="W195">
            <v>1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</row>
        <row r="196">
          <cell r="A196" t="str">
            <v>LETR</v>
          </cell>
          <cell r="B196" t="str">
            <v>Letras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A197" t="str">
            <v>LE$</v>
          </cell>
          <cell r="B197" t="str">
            <v>Letes $</v>
          </cell>
          <cell r="W197">
            <v>0.10707779686295214</v>
          </cell>
          <cell r="X197">
            <v>7.8590308370044062E-2</v>
          </cell>
          <cell r="Y197">
            <v>9.9544897827628445E-2</v>
          </cell>
          <cell r="Z197">
            <v>0.1388939598828037</v>
          </cell>
          <cell r="AA197">
            <v>0.1929086915594603</v>
          </cell>
          <cell r="AB197">
            <v>1.1673151750972762E-4</v>
          </cell>
          <cell r="AC197">
            <v>1.593224277949208E-3</v>
          </cell>
          <cell r="AD197">
            <v>6.0523233112065589E-4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</row>
        <row r="198">
          <cell r="A198" t="str">
            <v>LEU$</v>
          </cell>
          <cell r="B198" t="str">
            <v>Letes u$s</v>
          </cell>
          <cell r="W198">
            <v>0.12867575615107349</v>
          </cell>
          <cell r="X198">
            <v>0.15899483279711418</v>
          </cell>
          <cell r="Y198">
            <v>0.1164875419823479</v>
          </cell>
          <cell r="Z198">
            <v>0.13897345271756203</v>
          </cell>
          <cell r="AA198">
            <v>0.11770495711552981</v>
          </cell>
          <cell r="AB198">
            <v>0.13146701622059143</v>
          </cell>
          <cell r="AC198">
            <v>0.14282834507042252</v>
          </cell>
          <cell r="AD198">
            <v>0.17059280322054721</v>
          </cell>
          <cell r="AE198">
            <v>0.23493512582043027</v>
          </cell>
          <cell r="AF198">
            <v>0.20665688375495059</v>
          </cell>
          <cell r="AG198">
            <v>0.17201713339170882</v>
          </cell>
          <cell r="AH198">
            <v>0.1371288195730147</v>
          </cell>
          <cell r="AI198">
            <v>0.18964530782795372</v>
          </cell>
          <cell r="AJ198">
            <v>0.16661641388151882</v>
          </cell>
          <cell r="AK198">
            <v>0.23808126632570065</v>
          </cell>
          <cell r="AL198">
            <v>0.24988180866217824</v>
          </cell>
          <cell r="AM198">
            <v>0.24700152689687579</v>
          </cell>
          <cell r="AN198">
            <v>0.17969244145136348</v>
          </cell>
          <cell r="AO198">
            <v>0.13755694578195629</v>
          </cell>
          <cell r="AP198">
            <v>6.5627853955571719E-2</v>
          </cell>
          <cell r="AQ198">
            <v>2.1336085689913378E-2</v>
          </cell>
          <cell r="AR198">
            <v>1.3676044474526895E-2</v>
          </cell>
          <cell r="AS198">
            <v>0</v>
          </cell>
          <cell r="AT198">
            <v>0</v>
          </cell>
        </row>
        <row r="199">
          <cell r="B199" t="str">
            <v>Bontes</v>
          </cell>
        </row>
        <row r="200">
          <cell r="A200" t="str">
            <v>BT98</v>
          </cell>
          <cell r="B200" t="str">
            <v xml:space="preserve">     Venc. dic/98</v>
          </cell>
          <cell r="W200">
            <v>7.6632165605095545E-2</v>
          </cell>
          <cell r="X200">
            <v>0.31870242735906845</v>
          </cell>
          <cell r="Y200">
            <v>0.30088656446548523</v>
          </cell>
          <cell r="Z200">
            <v>0.33701309432384874</v>
          </cell>
          <cell r="AA200">
            <v>0.18894321904558223</v>
          </cell>
          <cell r="AB200">
            <v>0.38004572797299868</v>
          </cell>
          <cell r="AC200">
            <v>0.42126992335898422</v>
          </cell>
          <cell r="AD200">
            <v>0.49668316013570657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A201" t="str">
            <v>BT01</v>
          </cell>
          <cell r="B201" t="str">
            <v xml:space="preserve">     Venc. May./2001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0.22843312426337187</v>
          </cell>
          <cell r="AH201">
            <v>0.25678343677744603</v>
          </cell>
          <cell r="AI201">
            <v>0.2435132118846785</v>
          </cell>
          <cell r="AJ201">
            <v>0.2611109961425167</v>
          </cell>
          <cell r="AK201">
            <v>0.20436023579195536</v>
          </cell>
          <cell r="AL201">
            <v>0.23410805442262486</v>
          </cell>
          <cell r="AM201">
            <v>0.20600579193613672</v>
          </cell>
          <cell r="AN201">
            <v>0.19549266010258773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</row>
        <row r="202">
          <cell r="A202" t="str">
            <v>BT02</v>
          </cell>
          <cell r="B202" t="str">
            <v xml:space="preserve">     Venc. May/2002 </v>
          </cell>
          <cell r="W202">
            <v>0</v>
          </cell>
          <cell r="X202">
            <v>0</v>
          </cell>
          <cell r="Y202">
            <v>8.5210070800060447E-2</v>
          </cell>
          <cell r="Z202">
            <v>0.23948202439616539</v>
          </cell>
          <cell r="AA202">
            <v>0.1926342857142857</v>
          </cell>
          <cell r="AB202">
            <v>0.16638714285714287</v>
          </cell>
          <cell r="AC202">
            <v>0.20353190476190475</v>
          </cell>
          <cell r="AD202">
            <v>0.18222761904761905</v>
          </cell>
          <cell r="AE202">
            <v>0.28757329842931939</v>
          </cell>
          <cell r="AF202">
            <v>0.28612980632939677</v>
          </cell>
          <cell r="AG202">
            <v>0.29107079132467761</v>
          </cell>
          <cell r="AH202">
            <v>0.27021431152873149</v>
          </cell>
          <cell r="AI202">
            <v>0.3177621702340192</v>
          </cell>
          <cell r="AJ202">
            <v>0.33182522249423402</v>
          </cell>
          <cell r="AK202">
            <v>0.32162984389805993</v>
          </cell>
          <cell r="AL202">
            <v>0.2999199866427566</v>
          </cell>
          <cell r="AM202">
            <v>0.2299747961538656</v>
          </cell>
          <cell r="AN202">
            <v>0.21664252200977596</v>
          </cell>
          <cell r="AO202">
            <v>0.1796202026583702</v>
          </cell>
          <cell r="AP202">
            <v>0.1975874891900993</v>
          </cell>
          <cell r="AQ202">
            <v>0.1975874891900993</v>
          </cell>
          <cell r="AR202">
            <v>0.24574651997029759</v>
          </cell>
          <cell r="AS202">
            <v>0.15649447968558047</v>
          </cell>
          <cell r="AT202">
            <v>0</v>
          </cell>
        </row>
        <row r="203">
          <cell r="A203" t="str">
            <v>BT03</v>
          </cell>
          <cell r="B203" t="str">
            <v xml:space="preserve">     Venc. May./2003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0.5402613196087177</v>
          </cell>
          <cell r="AK203">
            <v>0.41331712639047224</v>
          </cell>
          <cell r="AL203">
            <v>0.29816686953565907</v>
          </cell>
          <cell r="AM203">
            <v>0.27097761672153287</v>
          </cell>
          <cell r="AN203">
            <v>0.18207090943891596</v>
          </cell>
          <cell r="AO203">
            <v>0.14031641937907274</v>
          </cell>
          <cell r="AP203">
            <v>9.9395199297938275E-2</v>
          </cell>
          <cell r="AQ203">
            <v>9.9395199297938275E-2</v>
          </cell>
          <cell r="AR203">
            <v>0.13942479819098919</v>
          </cell>
          <cell r="AS203">
            <v>0.12960751519392219</v>
          </cell>
          <cell r="AT203">
            <v>0.15297534098572288</v>
          </cell>
        </row>
        <row r="204">
          <cell r="A204" t="str">
            <v>BT03Flot</v>
          </cell>
          <cell r="B204" t="str">
            <v xml:space="preserve">     Venc. Jul./2003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0.2538396811662218</v>
          </cell>
          <cell r="AE204">
            <v>0.13721475082861584</v>
          </cell>
          <cell r="AF204">
            <v>0.11625370310620947</v>
          </cell>
          <cell r="AG204">
            <v>0.12209526149062856</v>
          </cell>
          <cell r="AH204">
            <v>0.12237030247479377</v>
          </cell>
          <cell r="AI204">
            <v>0.10291518786847739</v>
          </cell>
          <cell r="AJ204">
            <v>0.10429651981345142</v>
          </cell>
          <cell r="AK204">
            <v>0.12445553339395182</v>
          </cell>
          <cell r="AL204">
            <v>0.10859725603496317</v>
          </cell>
          <cell r="AM204">
            <v>6.2202101604434915E-2</v>
          </cell>
          <cell r="AN204">
            <v>4.6701855769166613E-2</v>
          </cell>
          <cell r="AO204">
            <v>5.3576992164812043E-2</v>
          </cell>
          <cell r="AP204">
            <v>6.8508852569995504E-2</v>
          </cell>
          <cell r="AQ204">
            <v>6.8508852569995504E-2</v>
          </cell>
          <cell r="AR204">
            <v>9.3640905113389128E-2</v>
          </cell>
          <cell r="AS204">
            <v>0.10071372689488553</v>
          </cell>
          <cell r="AT204">
            <v>0.10815913053463826</v>
          </cell>
        </row>
        <row r="205">
          <cell r="A205" t="str">
            <v>BT04</v>
          </cell>
          <cell r="B205" t="str">
            <v xml:space="preserve">     Venc. May./2004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0.15719220251414759</v>
          </cell>
          <cell r="AH205">
            <v>0.17624826922429174</v>
          </cell>
          <cell r="AI205">
            <v>0.27285840026768821</v>
          </cell>
          <cell r="AJ205">
            <v>0.26518481856223597</v>
          </cell>
          <cell r="AK205">
            <v>0.31420329243896467</v>
          </cell>
          <cell r="AL205">
            <v>0.29591012291776736</v>
          </cell>
          <cell r="AM205">
            <v>0.30075270611339122</v>
          </cell>
          <cell r="AN205">
            <v>0.21178635256677217</v>
          </cell>
          <cell r="AO205">
            <v>0.11254972350330385</v>
          </cell>
          <cell r="AP205">
            <v>0.10642312706283599</v>
          </cell>
          <cell r="AQ205">
            <v>0.10642312706283599</v>
          </cell>
          <cell r="AR205">
            <v>0.10904532719600582</v>
          </cell>
          <cell r="AS205">
            <v>0.16749740430227786</v>
          </cell>
          <cell r="AT205">
            <v>0.16987252303441233</v>
          </cell>
        </row>
        <row r="206">
          <cell r="A206" t="str">
            <v>BT05</v>
          </cell>
          <cell r="B206" t="str">
            <v xml:space="preserve">     Venc. May./2005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0.46397261196584955</v>
          </cell>
          <cell r="AK206">
            <v>0.4150870704681569</v>
          </cell>
          <cell r="AL206">
            <v>0.33882668881354988</v>
          </cell>
          <cell r="AM206">
            <v>0.3647090798094571</v>
          </cell>
          <cell r="AN206">
            <v>0.33043036926761093</v>
          </cell>
          <cell r="AO206">
            <v>0.13843055218717715</v>
          </cell>
          <cell r="AP206">
            <v>0.14505988124917199</v>
          </cell>
          <cell r="AQ206">
            <v>0.14505988124917199</v>
          </cell>
          <cell r="AR206">
            <v>0.15788592532160559</v>
          </cell>
          <cell r="AS206">
            <v>0.14238509668031027</v>
          </cell>
          <cell r="AT206">
            <v>0.14616742646266329</v>
          </cell>
        </row>
        <row r="207">
          <cell r="A207" t="str">
            <v>BT06</v>
          </cell>
          <cell r="B207" t="str">
            <v xml:space="preserve">     Venc. May./2006</v>
          </cell>
          <cell r="AM207">
            <v>0</v>
          </cell>
          <cell r="AN207">
            <v>0.43159726601934634</v>
          </cell>
          <cell r="AO207">
            <v>6.1332092537042554E-2</v>
          </cell>
          <cell r="AP207">
            <v>4.2519058983659763E-2</v>
          </cell>
          <cell r="AQ207">
            <v>4.2519058983659763E-2</v>
          </cell>
          <cell r="AR207">
            <v>6.4106823724307385E-2</v>
          </cell>
          <cell r="AS207">
            <v>7.7659482839140509E-2</v>
          </cell>
          <cell r="AT207">
            <v>9.1795026976707314E-2</v>
          </cell>
        </row>
        <row r="208">
          <cell r="A208" t="str">
            <v>BT27</v>
          </cell>
          <cell r="B208" t="str">
            <v xml:space="preserve">     Venc. Jul./2027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1.0017602674898939E-2</v>
          </cell>
          <cell r="AH208">
            <v>1.0044345898004434E-2</v>
          </cell>
          <cell r="AI208">
            <v>6.2704543640411164E-4</v>
          </cell>
          <cell r="AJ208">
            <v>5.9485059999467883E-3</v>
          </cell>
          <cell r="AK208">
            <v>5.9485059999467883E-3</v>
          </cell>
          <cell r="AL208">
            <v>6.2704543640411164E-4</v>
          </cell>
          <cell r="AM208">
            <v>6.2704543640411164E-4</v>
          </cell>
          <cell r="AN208">
            <v>6.3556503259630558E-4</v>
          </cell>
          <cell r="AO208">
            <v>5.1332140336368109E-3</v>
          </cell>
          <cell r="AP208">
            <v>1.0251153254741159E-2</v>
          </cell>
          <cell r="AQ208">
            <v>1.0251153254741159E-2</v>
          </cell>
          <cell r="AR208">
            <v>8.5922009253139465E-3</v>
          </cell>
          <cell r="AS208">
            <v>8.5921650454680136E-3</v>
          </cell>
          <cell r="AT208">
            <v>0</v>
          </cell>
        </row>
        <row r="209">
          <cell r="A209" t="str">
            <v>BTVA$</v>
          </cell>
          <cell r="B209" t="str">
            <v>Bono Creadores de Mercado $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</row>
        <row r="210">
          <cell r="A210" t="str">
            <v>BTVAU$</v>
          </cell>
          <cell r="B210" t="str">
            <v>Bono Creadores de Mercado u$s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0.21006196828064277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</row>
        <row r="211">
          <cell r="A211" t="str">
            <v>BT2006</v>
          </cell>
          <cell r="B211" t="str">
            <v>Bono 2006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</row>
        <row r="212">
          <cell r="A212" t="str">
            <v>BPAGARE</v>
          </cell>
          <cell r="B212" t="str">
            <v>Bono Pagaré</v>
          </cell>
        </row>
        <row r="213">
          <cell r="A213" t="str">
            <v>BP01/E521</v>
          </cell>
          <cell r="B213" t="str">
            <v xml:space="preserve">   Bono 2001 / Encuesta + 5,21%</v>
          </cell>
          <cell r="AI213">
            <v>9.9423979863497741E-2</v>
          </cell>
          <cell r="AJ213">
            <v>8.5257121329454358E-2</v>
          </cell>
          <cell r="AK213">
            <v>2.0187743459843758E-2</v>
          </cell>
          <cell r="AL213">
            <v>2.0023840439345238E-2</v>
          </cell>
          <cell r="AM213">
            <v>2.3244428361608376E-2</v>
          </cell>
          <cell r="AN213">
            <v>0.21140083867259837</v>
          </cell>
          <cell r="AO213">
            <v>0.12997499106823865</v>
          </cell>
          <cell r="AP213">
            <v>2.874836251042039E-2</v>
          </cell>
          <cell r="AQ213">
            <v>2.874836251042039E-2</v>
          </cell>
          <cell r="AR213">
            <v>0</v>
          </cell>
          <cell r="AS213">
            <v>0</v>
          </cell>
          <cell r="AT213">
            <v>0</v>
          </cell>
        </row>
        <row r="214">
          <cell r="A214" t="str">
            <v>BP01/E600</v>
          </cell>
          <cell r="B214" t="str">
            <v xml:space="preserve">   Bono 2001 / Encuesta + 6,00%</v>
          </cell>
          <cell r="AI214">
            <v>5.0124936112215343E-2</v>
          </cell>
          <cell r="AJ214">
            <v>5.9449713214833326E-2</v>
          </cell>
          <cell r="AK214">
            <v>6.2178322293217653E-2</v>
          </cell>
          <cell r="AL214">
            <v>7.3867166891376984E-2</v>
          </cell>
          <cell r="AM214">
            <v>8.4234128612462628E-2</v>
          </cell>
          <cell r="AN214">
            <v>7.0229790726302824E-2</v>
          </cell>
          <cell r="AO214">
            <v>0.16712682969585413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</row>
        <row r="215">
          <cell r="A215" t="str">
            <v>BP01/B410</v>
          </cell>
          <cell r="B215" t="str">
            <v xml:space="preserve">   Bono 2001 / Badlar + 4,10% 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</row>
        <row r="216">
          <cell r="A216" t="str">
            <v>BP01/B500</v>
          </cell>
          <cell r="B216" t="str">
            <v xml:space="preserve">   Bono 2001 / Badlar + 5,00% 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1.366120218579235E-3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</row>
        <row r="217">
          <cell r="A217" t="str">
            <v>BP02/E330</v>
          </cell>
          <cell r="B217" t="str">
            <v xml:space="preserve">   Bono 2002 / Encuesta + 3,30%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</row>
        <row r="218">
          <cell r="A218" t="str">
            <v>BP02/E400</v>
          </cell>
          <cell r="B218" t="str">
            <v xml:space="preserve">   Bono 2002 / Encuesta + 4,00%</v>
          </cell>
          <cell r="AI218">
            <v>0</v>
          </cell>
          <cell r="AJ218">
            <v>0</v>
          </cell>
          <cell r="AK218">
            <v>1.4492753623188406E-3</v>
          </cell>
          <cell r="AL218">
            <v>7.1863890299644489E-2</v>
          </cell>
          <cell r="AM218">
            <v>2.2854240731335703E-3</v>
          </cell>
          <cell r="AN218">
            <v>2.7932960893854749E-3</v>
          </cell>
          <cell r="AO218">
            <v>6.278713629402756E-2</v>
          </cell>
          <cell r="AP218">
            <v>6.278713629402756E-2</v>
          </cell>
          <cell r="AQ218">
            <v>6.278713629402756E-2</v>
          </cell>
          <cell r="AR218">
            <v>0</v>
          </cell>
          <cell r="AS218">
            <v>0</v>
          </cell>
          <cell r="AT218">
            <v>0</v>
          </cell>
        </row>
        <row r="219">
          <cell r="A219" t="str">
            <v>BP02/F900</v>
          </cell>
          <cell r="B219" t="str">
            <v xml:space="preserve">   Bono 2002 / 9,00%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</row>
        <row r="220">
          <cell r="A220" t="str">
            <v>BP02/E580</v>
          </cell>
          <cell r="B220" t="str">
            <v xml:space="preserve">   Bono 2002 / Encuesta + 5,80%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1.0161662817551963E-4</v>
          </cell>
          <cell r="AO220">
            <v>0.72057142857142853</v>
          </cell>
          <cell r="AP220">
            <v>6.2857142857142851E-3</v>
          </cell>
          <cell r="AQ220">
            <v>6.2857142857142851E-3</v>
          </cell>
          <cell r="AR220">
            <v>0</v>
          </cell>
          <cell r="AS220">
            <v>2.8098817480251934E-2</v>
          </cell>
          <cell r="AT220">
            <v>2.8080658494108745E-2</v>
          </cell>
        </row>
        <row r="221">
          <cell r="A221" t="str">
            <v>BP02/E580-II</v>
          </cell>
          <cell r="B221" t="str">
            <v xml:space="preserve">   Bono 2002 / Encuesta + 5,80% - B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</row>
        <row r="222">
          <cell r="A222" t="str">
            <v>BP02/B300</v>
          </cell>
          <cell r="B222" t="str">
            <v xml:space="preserve">   Bono 2002 / Badlar + 3,00% 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</row>
        <row r="223">
          <cell r="A223" t="str">
            <v>BP02/B075</v>
          </cell>
          <cell r="B223" t="str">
            <v xml:space="preserve">   Bono 2002 / Badlar Correg + 0,75% 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</row>
        <row r="224">
          <cell r="A224" t="str">
            <v>BP03/B405-Fid1</v>
          </cell>
          <cell r="B224" t="str">
            <v xml:space="preserve">   Bono 2003 / Badlar + 4,05% - Fideic 1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</row>
        <row r="225">
          <cell r="A225" t="str">
            <v>BP03/B405-Fid2</v>
          </cell>
          <cell r="B225" t="str">
            <v xml:space="preserve">   Bono 2003 / Badlar + 4,05% - Fideic 2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</row>
        <row r="226">
          <cell r="A226" t="str">
            <v>BP04/E435</v>
          </cell>
          <cell r="B226" t="str">
            <v xml:space="preserve">   Bono 2004 / Encuesta + 4,35%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</row>
        <row r="227">
          <cell r="A227" t="str">
            <v>BP04/E495</v>
          </cell>
          <cell r="B227" t="str">
            <v xml:space="preserve">   Bono 2004 / Encuesta + 4,95%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</row>
        <row r="228">
          <cell r="A228" t="str">
            <v>BP04/B298</v>
          </cell>
          <cell r="B228" t="str">
            <v xml:space="preserve">   Bono 2004 / Badlar + 2,98%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</row>
        <row r="229">
          <cell r="A229" t="str">
            <v>BP05/B400</v>
          </cell>
          <cell r="B229" t="str">
            <v xml:space="preserve">   Bono 2005 / Badlar + 4,00%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</row>
        <row r="230">
          <cell r="A230" t="str">
            <v>BP06/E580</v>
          </cell>
          <cell r="B230" t="str">
            <v xml:space="preserve">   Bono 2006 / Encuesta + 5,80%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1.2593684727853544E-4</v>
          </cell>
          <cell r="AP230">
            <v>1.8009471993944134E-4</v>
          </cell>
          <cell r="AQ230">
            <v>1.8009471993944134E-4</v>
          </cell>
          <cell r="AR230">
            <v>0</v>
          </cell>
          <cell r="AS230">
            <v>0.96434393910692384</v>
          </cell>
          <cell r="AT230">
            <v>0.96495472748688649</v>
          </cell>
        </row>
        <row r="231">
          <cell r="A231" t="str">
            <v>BP06/B450-Fid3</v>
          </cell>
          <cell r="B231" t="str">
            <v xml:space="preserve">   Bono 2006 / Badlar + 4,50% - Fideic 3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</row>
        <row r="232">
          <cell r="A232" t="str">
            <v>BP06/B450-Fid4</v>
          </cell>
          <cell r="B232" t="str">
            <v xml:space="preserve">   Bono 2006 / Badlar + 4,50% - Fideic 4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</row>
        <row r="233">
          <cell r="A233" t="str">
            <v>BP07/B450</v>
          </cell>
          <cell r="B233" t="str">
            <v xml:space="preserve">   Bono 2007 / Badlar + 4,50% - Serie 1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</row>
        <row r="234">
          <cell r="A234" t="str">
            <v>BP07/B450-II</v>
          </cell>
          <cell r="B234" t="str">
            <v xml:space="preserve">   Bono 2007 / Badlar + 4,50% - Serie 2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</row>
        <row r="235">
          <cell r="A235" t="str">
            <v>Pmos Gdos</v>
          </cell>
          <cell r="B235" t="str">
            <v xml:space="preserve">   Préstamos Garantizados</v>
          </cell>
        </row>
        <row r="236">
          <cell r="A236" t="str">
            <v>P FRB</v>
          </cell>
          <cell r="AR236">
            <v>0</v>
          </cell>
          <cell r="AS236">
            <v>0</v>
          </cell>
          <cell r="AT236">
            <v>0</v>
          </cell>
        </row>
        <row r="237">
          <cell r="A237" t="str">
            <v>P BG01/03</v>
          </cell>
          <cell r="AR237">
            <v>0</v>
          </cell>
          <cell r="AS237">
            <v>0</v>
          </cell>
          <cell r="AT237">
            <v>0</v>
          </cell>
        </row>
        <row r="238">
          <cell r="A238" t="str">
            <v>P BG04/06</v>
          </cell>
          <cell r="AR238">
            <v>0</v>
          </cell>
          <cell r="AS238">
            <v>0</v>
          </cell>
          <cell r="AT238">
            <v>0</v>
          </cell>
        </row>
        <row r="239">
          <cell r="A239" t="str">
            <v>P BG05/17</v>
          </cell>
          <cell r="AR239">
            <v>0.3829088324207669</v>
          </cell>
          <cell r="AS239">
            <v>0.39010764751303284</v>
          </cell>
          <cell r="AT239">
            <v>0.37399351744622328</v>
          </cell>
        </row>
        <row r="240">
          <cell r="A240" t="str">
            <v>P BG06/27</v>
          </cell>
          <cell r="AR240">
            <v>0</v>
          </cell>
          <cell r="AS240">
            <v>0</v>
          </cell>
          <cell r="AT240">
            <v>0</v>
          </cell>
        </row>
        <row r="241">
          <cell r="A241" t="str">
            <v>P BG07/05</v>
          </cell>
          <cell r="AR241">
            <v>0</v>
          </cell>
          <cell r="AS241">
            <v>0</v>
          </cell>
          <cell r="AT241">
            <v>0</v>
          </cell>
        </row>
        <row r="242">
          <cell r="A242" t="str">
            <v>P BG08/19</v>
          </cell>
          <cell r="AR242">
            <v>0</v>
          </cell>
          <cell r="AS242">
            <v>0</v>
          </cell>
          <cell r="AT242">
            <v>0</v>
          </cell>
        </row>
        <row r="243">
          <cell r="A243" t="str">
            <v>P BG09/09</v>
          </cell>
          <cell r="AR243">
            <v>0</v>
          </cell>
          <cell r="AS243">
            <v>0</v>
          </cell>
          <cell r="AT243">
            <v>0</v>
          </cell>
        </row>
        <row r="244">
          <cell r="A244" t="str">
            <v>P BG10/20</v>
          </cell>
          <cell r="AR244">
            <v>0</v>
          </cell>
          <cell r="AS244">
            <v>0</v>
          </cell>
          <cell r="AT244">
            <v>0</v>
          </cell>
        </row>
        <row r="245">
          <cell r="A245" t="str">
            <v>P BG11/10</v>
          </cell>
          <cell r="AR245">
            <v>0</v>
          </cell>
          <cell r="AS245">
            <v>0</v>
          </cell>
          <cell r="AT245">
            <v>0</v>
          </cell>
        </row>
        <row r="246">
          <cell r="A246" t="str">
            <v>P BG12/15</v>
          </cell>
          <cell r="AR246">
            <v>0</v>
          </cell>
          <cell r="AS246">
            <v>0</v>
          </cell>
          <cell r="AT246">
            <v>0</v>
          </cell>
        </row>
        <row r="247">
          <cell r="A247" t="str">
            <v>P BG13/30</v>
          </cell>
          <cell r="AR247">
            <v>0</v>
          </cell>
          <cell r="AS247">
            <v>0</v>
          </cell>
          <cell r="AT247">
            <v>0</v>
          </cell>
        </row>
        <row r="248">
          <cell r="A248" t="str">
            <v>P BG14/31</v>
          </cell>
          <cell r="AR248">
            <v>0</v>
          </cell>
          <cell r="AS248">
            <v>0</v>
          </cell>
          <cell r="AT248">
            <v>0</v>
          </cell>
        </row>
        <row r="249">
          <cell r="A249" t="str">
            <v>P BG15/12</v>
          </cell>
          <cell r="AR249">
            <v>0.69122243694526697</v>
          </cell>
          <cell r="AS249">
            <v>0.69381214662704005</v>
          </cell>
          <cell r="AT249">
            <v>0.7063834816154313</v>
          </cell>
        </row>
        <row r="250">
          <cell r="A250" t="str">
            <v>P BG16/08$</v>
          </cell>
          <cell r="AR250">
            <v>0</v>
          </cell>
          <cell r="AS250">
            <v>0</v>
          </cell>
          <cell r="AT250">
            <v>0</v>
          </cell>
        </row>
        <row r="251">
          <cell r="A251" t="str">
            <v>P BG17/08</v>
          </cell>
          <cell r="AR251">
            <v>9.9791009654470658E-2</v>
          </cell>
          <cell r="AS251">
            <v>0.10062199772417149</v>
          </cell>
          <cell r="AT251">
            <v>0.10024357003653708</v>
          </cell>
        </row>
        <row r="252">
          <cell r="A252" t="str">
            <v>P BG18/18</v>
          </cell>
          <cell r="AR252">
            <v>0</v>
          </cell>
          <cell r="AS252">
            <v>0</v>
          </cell>
          <cell r="AT252">
            <v>0</v>
          </cell>
        </row>
        <row r="253">
          <cell r="A253" t="str">
            <v>P BG19/31</v>
          </cell>
          <cell r="AR253">
            <v>0</v>
          </cell>
          <cell r="AS253">
            <v>0</v>
          </cell>
          <cell r="AT253">
            <v>0</v>
          </cell>
        </row>
        <row r="254">
          <cell r="A254" t="str">
            <v>P EL/ARP-61</v>
          </cell>
          <cell r="AR254">
            <v>0</v>
          </cell>
          <cell r="AS254">
            <v>0</v>
          </cell>
          <cell r="AT254">
            <v>0</v>
          </cell>
        </row>
        <row r="255">
          <cell r="A255" t="str">
            <v>P EL/ARP-68</v>
          </cell>
          <cell r="AR255">
            <v>0</v>
          </cell>
          <cell r="AS255">
            <v>0</v>
          </cell>
          <cell r="AT255">
            <v>0</v>
          </cell>
        </row>
        <row r="256">
          <cell r="A256" t="str">
            <v>P EL/USD-74</v>
          </cell>
          <cell r="AR256">
            <v>0</v>
          </cell>
          <cell r="AS256">
            <v>0</v>
          </cell>
          <cell r="AT256">
            <v>0</v>
          </cell>
        </row>
        <row r="257">
          <cell r="A257" t="str">
            <v>P EL/USD-79</v>
          </cell>
          <cell r="AR257">
            <v>0</v>
          </cell>
          <cell r="AS257">
            <v>0</v>
          </cell>
          <cell r="AT257">
            <v>0</v>
          </cell>
        </row>
        <row r="258">
          <cell r="A258" t="str">
            <v>P EL/USD-91</v>
          </cell>
          <cell r="AR258">
            <v>0</v>
          </cell>
          <cell r="AS258">
            <v>0</v>
          </cell>
          <cell r="AT258">
            <v>0</v>
          </cell>
        </row>
        <row r="259">
          <cell r="B259" t="str">
            <v>Otros</v>
          </cell>
        </row>
        <row r="260">
          <cell r="A260" t="str">
            <v>NMB</v>
          </cell>
          <cell r="B260" t="str">
            <v xml:space="preserve">   BONOS DINERO NUEVO </v>
          </cell>
          <cell r="W260">
            <v>0.94334998966001349</v>
          </cell>
          <cell r="X260">
            <v>0.94289678957729373</v>
          </cell>
          <cell r="Y260">
            <v>0.94267074332354261</v>
          </cell>
          <cell r="Z260">
            <v>0.941133653780306</v>
          </cell>
          <cell r="AA260">
            <v>0.9060919827569297</v>
          </cell>
          <cell r="AB260">
            <v>0.93980943275753692</v>
          </cell>
          <cell r="AC260">
            <v>0.94086024560827752</v>
          </cell>
          <cell r="AD260">
            <v>0.93984676191406447</v>
          </cell>
          <cell r="AE260">
            <v>0.93741811692545707</v>
          </cell>
          <cell r="AF260">
            <v>0.93389616031125477</v>
          </cell>
          <cell r="AG260">
            <v>1</v>
          </cell>
          <cell r="AH260">
            <v>1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E"/>
      <sheetName val="B"/>
      <sheetName val="transfer"/>
      <sheetName val="C"/>
      <sheetName val="SimInp1"/>
      <sheetName val="ModDef"/>
      <sheetName val="Model"/>
      <sheetName val="Parque Automotor"/>
      <sheetName val="country name lookup"/>
      <sheetName val="table1"/>
      <sheetName val="Cuadro5"/>
      <sheetName val="C Summary"/>
      <sheetName val="GR罠ICO DE FONDO POR AFILIADO"/>
      <sheetName val="fondo_promedio"/>
      <sheetName val="GRÁFICO_DE_FONDO_POR_AFILIADO"/>
      <sheetName val="Bench - 99"/>
      <sheetName val="CoefStocks"/>
      <sheetName val="SIGADE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 Caja"/>
      <sheetName val="Capitalizacion"/>
      <sheetName val="Titulo x Pais"/>
      <sheetName val="% Residual"/>
      <sheetName val="Current"/>
    </sheetNames>
    <sheetDataSet>
      <sheetData sheetId="0" refreshError="1">
        <row r="2">
          <cell r="A2" t="str">
            <v xml:space="preserve"> - Valores Residuales Actualizados en millones de dólares -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</row>
        <row r="3">
          <cell r="E3" t="str">
            <v>DATOS ORIGINALES SIN REVISAR</v>
          </cell>
          <cell r="AT3" t="str">
            <v>ojo: no está implementada la pesificación</v>
          </cell>
        </row>
        <row r="4">
          <cell r="A4" t="str">
            <v>DNCI</v>
          </cell>
          <cell r="B4" t="str">
            <v>COD CAJA</v>
          </cell>
          <cell r="C4" t="str">
            <v>ESPECIE</v>
          </cell>
          <cell r="D4" t="str">
            <v>CAP INT</v>
          </cell>
          <cell r="E4">
            <v>33603</v>
          </cell>
          <cell r="F4">
            <v>33694</v>
          </cell>
          <cell r="G4">
            <v>33785</v>
          </cell>
          <cell r="H4">
            <v>33877</v>
          </cell>
          <cell r="I4">
            <v>33969</v>
          </cell>
          <cell r="J4">
            <v>34059</v>
          </cell>
          <cell r="K4">
            <v>34150</v>
          </cell>
          <cell r="L4">
            <v>34242</v>
          </cell>
          <cell r="M4">
            <v>34334</v>
          </cell>
          <cell r="N4">
            <v>34424</v>
          </cell>
          <cell r="O4">
            <v>34515</v>
          </cell>
          <cell r="P4">
            <v>34607</v>
          </cell>
          <cell r="Q4">
            <v>34699</v>
          </cell>
          <cell r="R4">
            <v>34789</v>
          </cell>
          <cell r="S4">
            <v>34880</v>
          </cell>
          <cell r="T4">
            <v>34972</v>
          </cell>
          <cell r="U4">
            <v>35064</v>
          </cell>
          <cell r="V4">
            <v>35155</v>
          </cell>
          <cell r="W4">
            <v>35246</v>
          </cell>
          <cell r="X4">
            <v>35338</v>
          </cell>
          <cell r="Y4">
            <v>35430</v>
          </cell>
          <cell r="Z4">
            <v>35520</v>
          </cell>
          <cell r="AA4">
            <v>35611</v>
          </cell>
          <cell r="AB4">
            <v>35703</v>
          </cell>
          <cell r="AC4">
            <v>35795</v>
          </cell>
          <cell r="AD4">
            <v>35885</v>
          </cell>
          <cell r="AE4">
            <v>35976</v>
          </cell>
          <cell r="AF4">
            <v>36068</v>
          </cell>
          <cell r="AG4">
            <v>36160</v>
          </cell>
          <cell r="AH4">
            <v>36250</v>
          </cell>
          <cell r="AI4">
            <v>36341</v>
          </cell>
          <cell r="AJ4">
            <v>36433</v>
          </cell>
          <cell r="AK4">
            <v>36525</v>
          </cell>
          <cell r="AL4">
            <v>36616</v>
          </cell>
          <cell r="AM4">
            <v>36707</v>
          </cell>
          <cell r="AN4">
            <v>36799</v>
          </cell>
          <cell r="AO4">
            <v>36891</v>
          </cell>
          <cell r="AP4">
            <v>36981</v>
          </cell>
          <cell r="AQ4">
            <v>37072</v>
          </cell>
          <cell r="AR4">
            <v>37164</v>
          </cell>
          <cell r="AS4">
            <v>37256</v>
          </cell>
          <cell r="AT4">
            <v>37346</v>
          </cell>
          <cell r="AU4">
            <v>37437</v>
          </cell>
        </row>
        <row r="5">
          <cell r="A5" t="str">
            <v>x</v>
          </cell>
          <cell r="B5">
            <v>2</v>
          </cell>
          <cell r="C5">
            <v>3</v>
          </cell>
          <cell r="D5">
            <v>4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-3565.0425802064669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-5.4569682106375694E-12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-1.0250000013911631E-3</v>
          </cell>
          <cell r="AR5">
            <v>0</v>
          </cell>
          <cell r="AS5">
            <v>-0.91927484326015474</v>
          </cell>
          <cell r="AT5">
            <v>-0.35874990859997524</v>
          </cell>
          <cell r="AU5">
            <v>728.75507170609171</v>
          </cell>
        </row>
        <row r="6">
          <cell r="A6" t="str">
            <v>TENENCIAS TOTALES NO RESIDENTES</v>
          </cell>
          <cell r="E6">
            <v>-4</v>
          </cell>
          <cell r="F6">
            <v>-5</v>
          </cell>
          <cell r="G6">
            <v>-6</v>
          </cell>
          <cell r="H6">
            <v>-7</v>
          </cell>
          <cell r="I6">
            <v>-8</v>
          </cell>
          <cell r="J6">
            <v>-9</v>
          </cell>
          <cell r="K6">
            <v>-10</v>
          </cell>
          <cell r="L6">
            <v>-11</v>
          </cell>
          <cell r="M6">
            <v>-12</v>
          </cell>
          <cell r="N6">
            <v>-13</v>
          </cell>
          <cell r="O6">
            <v>-14</v>
          </cell>
          <cell r="P6">
            <v>-15</v>
          </cell>
          <cell r="Q6">
            <v>-16</v>
          </cell>
          <cell r="R6">
            <v>-17</v>
          </cell>
          <cell r="S6">
            <v>-18</v>
          </cell>
          <cell r="T6">
            <v>-19</v>
          </cell>
          <cell r="U6">
            <v>0</v>
          </cell>
          <cell r="V6">
            <v>0</v>
          </cell>
          <cell r="W6">
            <v>4391.6784540334838</v>
          </cell>
          <cell r="X6">
            <v>4668.8353208583358</v>
          </cell>
          <cell r="Y6">
            <v>4966.9917551170656</v>
          </cell>
          <cell r="Z6">
            <v>5289.7620068273282</v>
          </cell>
          <cell r="AA6">
            <v>5110.5299150258579</v>
          </cell>
          <cell r="AB6">
            <v>4959.7284206104105</v>
          </cell>
          <cell r="AC6">
            <v>4957.2158078967186</v>
          </cell>
          <cell r="AD6">
            <v>4609.6033083547172</v>
          </cell>
          <cell r="AE6">
            <v>4841.7529609631056</v>
          </cell>
          <cell r="AF6">
            <v>5656.4746429618317</v>
          </cell>
          <cell r="AG6">
            <v>4565.7770116076463</v>
          </cell>
          <cell r="AH6">
            <v>4551.1594728048276</v>
          </cell>
          <cell r="AI6">
            <v>4343.2071524669245</v>
          </cell>
          <cell r="AJ6">
            <v>4394.6046847267116</v>
          </cell>
          <cell r="AK6">
            <v>4294.2259322303007</v>
          </cell>
          <cell r="AL6">
            <v>4467.0428180679737</v>
          </cell>
          <cell r="AM6">
            <v>4744.0042304521003</v>
          </cell>
          <cell r="AN6">
            <v>4281.5769660252845</v>
          </cell>
          <cell r="AO6">
            <v>4067.5728613374572</v>
          </cell>
          <cell r="AP6">
            <v>3795.1179788178911</v>
          </cell>
          <cell r="AQ6">
            <v>2192.5336031892439</v>
          </cell>
          <cell r="AR6">
            <v>1492.1360016803046</v>
          </cell>
          <cell r="AS6">
            <v>763.75813045177574</v>
          </cell>
          <cell r="AT6">
            <v>747.01371132832389</v>
          </cell>
          <cell r="AU6">
            <v>802.11601608886804</v>
          </cell>
        </row>
        <row r="7">
          <cell r="A7" t="str">
            <v>X</v>
          </cell>
          <cell r="U7">
            <v>0</v>
          </cell>
          <cell r="V7">
            <v>0</v>
          </cell>
          <cell r="W7">
            <v>4391.6784540334838</v>
          </cell>
          <cell r="X7">
            <v>4668.8353208583358</v>
          </cell>
          <cell r="Y7">
            <v>4966.9917551170656</v>
          </cell>
          <cell r="Z7">
            <v>5289.7620068273282</v>
          </cell>
          <cell r="AA7">
            <v>5110.5299150258579</v>
          </cell>
          <cell r="AB7">
            <v>4959.7284206104105</v>
          </cell>
          <cell r="AC7">
            <v>4957.2158078967186</v>
          </cell>
          <cell r="AD7">
            <v>4609.6033083547172</v>
          </cell>
          <cell r="AE7">
            <v>4841.7529609631056</v>
          </cell>
          <cell r="AF7">
            <v>5656.4746429618317</v>
          </cell>
          <cell r="AG7">
            <v>4565.7770116076463</v>
          </cell>
          <cell r="AH7">
            <v>4551.1594728048276</v>
          </cell>
          <cell r="AI7">
            <v>4343.2071524669245</v>
          </cell>
          <cell r="AJ7">
            <v>4394.6046847267116</v>
          </cell>
          <cell r="AK7">
            <v>4294.2259322303007</v>
          </cell>
          <cell r="AL7">
            <v>4467.0428180679737</v>
          </cell>
          <cell r="AM7">
            <v>4744.0042304521003</v>
          </cell>
          <cell r="AN7">
            <v>4281.5769660252845</v>
          </cell>
          <cell r="AO7">
            <v>4067.5728613374572</v>
          </cell>
          <cell r="AP7">
            <v>3795.1179788178911</v>
          </cell>
          <cell r="AQ7">
            <v>2192.5336031892439</v>
          </cell>
          <cell r="AR7">
            <v>1492.1360016803046</v>
          </cell>
          <cell r="AS7">
            <v>763.75813045177574</v>
          </cell>
          <cell r="AT7">
            <v>747.01371132832389</v>
          </cell>
          <cell r="AU7">
            <v>802.11601608886804</v>
          </cell>
        </row>
        <row r="8">
          <cell r="A8" t="str">
            <v>TITULOS GOBIERNO NACIONAL</v>
          </cell>
          <cell r="U8">
            <v>0</v>
          </cell>
          <cell r="V8">
            <v>0</v>
          </cell>
          <cell r="W8">
            <v>4325.354950852663</v>
          </cell>
          <cell r="X8">
            <v>4600.9923540878262</v>
          </cell>
          <cell r="Y8">
            <v>4848.4995016291177</v>
          </cell>
          <cell r="Z8">
            <v>5141.9430408018243</v>
          </cell>
          <cell r="AA8">
            <v>4870.2041901967004</v>
          </cell>
          <cell r="AB8">
            <v>4680.6607970988498</v>
          </cell>
          <cell r="AC8">
            <v>4541.894117214877</v>
          </cell>
          <cell r="AD8">
            <v>4203.5863194370759</v>
          </cell>
          <cell r="AE8">
            <v>4414.3253262066901</v>
          </cell>
          <cell r="AF8">
            <v>5197.9910050907802</v>
          </cell>
          <cell r="AG8">
            <v>4119.1463281482611</v>
          </cell>
          <cell r="AH8">
            <v>4110.6528128912214</v>
          </cell>
          <cell r="AI8">
            <v>3949.7509018734027</v>
          </cell>
          <cell r="AJ8">
            <v>4077.2003753305526</v>
          </cell>
          <cell r="AK8">
            <v>3965.3960342644818</v>
          </cell>
          <cell r="AL8">
            <v>4152.0404239318532</v>
          </cell>
          <cell r="AM8">
            <v>4452.5086498145938</v>
          </cell>
          <cell r="AN8">
            <v>3985.5980465667426</v>
          </cell>
          <cell r="AO8">
            <v>3778.5484050875889</v>
          </cell>
          <cell r="AP8">
            <v>3531.2716555306934</v>
          </cell>
          <cell r="AQ8">
            <v>1949.96381386747</v>
          </cell>
          <cell r="AR8">
            <v>1255.2424389003195</v>
          </cell>
          <cell r="AS8">
            <v>694.51240066846231</v>
          </cell>
          <cell r="AT8">
            <v>698.17512010267478</v>
          </cell>
          <cell r="AU8">
            <v>736.62506283577409</v>
          </cell>
        </row>
        <row r="9">
          <cell r="A9" t="str">
            <v>x</v>
          </cell>
          <cell r="U9">
            <v>0</v>
          </cell>
          <cell r="V9">
            <v>0</v>
          </cell>
          <cell r="W9">
            <v>4325.354950852663</v>
          </cell>
          <cell r="X9">
            <v>4600.9923540878262</v>
          </cell>
          <cell r="Y9">
            <v>4848.4995016291177</v>
          </cell>
          <cell r="Z9">
            <v>5141.9430408018243</v>
          </cell>
          <cell r="AA9">
            <v>4870.2041901967004</v>
          </cell>
          <cell r="AB9">
            <v>4680.6607970988498</v>
          </cell>
          <cell r="AC9">
            <v>4541.894117214877</v>
          </cell>
          <cell r="AD9">
            <v>4203.5863194370759</v>
          </cell>
          <cell r="AE9">
            <v>4414.3253262066901</v>
          </cell>
          <cell r="AF9">
            <v>5197.9910050907802</v>
          </cell>
          <cell r="AG9">
            <v>4119.1463281482611</v>
          </cell>
          <cell r="AH9">
            <v>4110.6528128912214</v>
          </cell>
          <cell r="AI9">
            <v>3949.7509018734027</v>
          </cell>
          <cell r="AJ9">
            <v>4077.2003753305526</v>
          </cell>
          <cell r="AK9">
            <v>3965.3960342644818</v>
          </cell>
          <cell r="AL9">
            <v>4152.0404239318532</v>
          </cell>
          <cell r="AM9">
            <v>4452.5086498145938</v>
          </cell>
          <cell r="AN9">
            <v>3985.5980465667426</v>
          </cell>
          <cell r="AO9">
            <v>3778.5484050875889</v>
          </cell>
          <cell r="AP9">
            <v>3531.2716555306934</v>
          </cell>
          <cell r="AQ9">
            <v>1949.96381386747</v>
          </cell>
          <cell r="AR9">
            <v>1255.2424389003195</v>
          </cell>
          <cell r="AS9">
            <v>694.51240066846231</v>
          </cell>
          <cell r="AT9">
            <v>698.17512010267478</v>
          </cell>
          <cell r="AU9">
            <v>736.62506283577409</v>
          </cell>
        </row>
        <row r="10">
          <cell r="A10" t="str">
            <v>BOTE</v>
          </cell>
          <cell r="B10">
            <v>0</v>
          </cell>
          <cell r="C10" t="str">
            <v>BOTE 1ra Serie</v>
          </cell>
          <cell r="D10" t="str">
            <v>N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A11" t="str">
            <v>BOTE2</v>
          </cell>
          <cell r="B11">
            <v>2228</v>
          </cell>
          <cell r="C11" t="str">
            <v>BOTE 2</v>
          </cell>
          <cell r="D11" t="str">
            <v>N</v>
          </cell>
          <cell r="U11">
            <v>0</v>
          </cell>
          <cell r="V11">
            <v>0</v>
          </cell>
          <cell r="W11">
            <v>123.19384531722056</v>
          </cell>
          <cell r="X11">
            <v>108.8870208888889</v>
          </cell>
          <cell r="Y11">
            <v>92.402579354838693</v>
          </cell>
          <cell r="Z11">
            <v>55.56464230000001</v>
          </cell>
          <cell r="AA11">
            <v>22.798706887550196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A12" t="str">
            <v>BOTE3</v>
          </cell>
          <cell r="B12">
            <v>2228</v>
          </cell>
          <cell r="C12" t="str">
            <v>BOTE 3</v>
          </cell>
          <cell r="D12" t="str">
            <v>N</v>
          </cell>
          <cell r="U12">
            <v>0</v>
          </cell>
          <cell r="V12">
            <v>0</v>
          </cell>
          <cell r="W12">
            <v>18.874782477551015</v>
          </cell>
          <cell r="X12">
            <v>17.083092820000001</v>
          </cell>
          <cell r="Y12">
            <v>19.100445115862072</v>
          </cell>
          <cell r="Z12">
            <v>10.890372030000009</v>
          </cell>
          <cell r="AA12">
            <v>41.813095212587392</v>
          </cell>
          <cell r="AB12">
            <v>42.720059592592605</v>
          </cell>
          <cell r="AC12">
            <v>30.591221167368424</v>
          </cell>
          <cell r="AD12">
            <v>22.999706507368423</v>
          </cell>
          <cell r="AE12">
            <v>16.224844659298245</v>
          </cell>
          <cell r="AF12">
            <v>12.059170870182768</v>
          </cell>
          <cell r="AG12">
            <v>7.610732094078946</v>
          </cell>
          <cell r="AH12">
            <v>3.5188878800000003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A13" t="str">
            <v>BOTE3</v>
          </cell>
          <cell r="B13">
            <v>2395</v>
          </cell>
          <cell r="C13" t="str">
            <v>BOTE 3</v>
          </cell>
          <cell r="D13" t="str">
            <v>N</v>
          </cell>
          <cell r="U13">
            <v>0</v>
          </cell>
          <cell r="V13">
            <v>0</v>
          </cell>
          <cell r="W13">
            <v>5.4043338775510117</v>
          </cell>
          <cell r="X13">
            <v>4.1031901000000017</v>
          </cell>
          <cell r="Y13">
            <v>5.6472882758620679</v>
          </cell>
          <cell r="Z13">
            <v>2.26652875</v>
          </cell>
          <cell r="AA13">
            <v>1.4347874125874116</v>
          </cell>
          <cell r="AB13">
            <v>2.3358875925925968</v>
          </cell>
          <cell r="AC13">
            <v>0.90999194736842071</v>
          </cell>
          <cell r="AD13">
            <v>0.86335394736842253</v>
          </cell>
          <cell r="AE13">
            <v>0.5995037192982472</v>
          </cell>
          <cell r="AF13">
            <v>0.19514671018276736</v>
          </cell>
          <cell r="AG13">
            <v>0.18320669407894741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B14">
            <v>9495</v>
          </cell>
          <cell r="C14" t="str">
            <v xml:space="preserve">BOTE 3 CUP.EN TRANSF.AL EXTERIOR        </v>
          </cell>
          <cell r="D14" t="str">
            <v>N</v>
          </cell>
          <cell r="U14">
            <v>0</v>
          </cell>
          <cell r="V14">
            <v>0</v>
          </cell>
          <cell r="W14">
            <v>13.470448600000005</v>
          </cell>
          <cell r="X14">
            <v>12.97990272</v>
          </cell>
          <cell r="Y14">
            <v>13.453156840000004</v>
          </cell>
          <cell r="Z14">
            <v>8.623843280000008</v>
          </cell>
          <cell r="AA14">
            <v>40.37830779999998</v>
          </cell>
          <cell r="AB14">
            <v>40.384172000000007</v>
          </cell>
          <cell r="AC14">
            <v>29.681229220000002</v>
          </cell>
          <cell r="AD14">
            <v>22.136352559999999</v>
          </cell>
          <cell r="AE14">
            <v>15.625340939999999</v>
          </cell>
          <cell r="AF14">
            <v>11.864024160000001</v>
          </cell>
          <cell r="AG14">
            <v>7.4275253999999986</v>
          </cell>
          <cell r="AH14">
            <v>3.5188878800000003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A15" t="str">
            <v>BIC</v>
          </cell>
          <cell r="B15">
            <v>9495</v>
          </cell>
          <cell r="C15" t="str">
            <v xml:space="preserve">BOTE 3 CUP.EN TRANSF.AL EXTERIOR        </v>
          </cell>
          <cell r="D15" t="str">
            <v>N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A16" t="str">
            <v>BOT5</v>
          </cell>
          <cell r="B16">
            <v>0</v>
          </cell>
          <cell r="C16" t="str">
            <v>BOTESO 5</v>
          </cell>
          <cell r="D16" t="str">
            <v>S(*)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A17" t="str">
            <v>BOT10</v>
          </cell>
          <cell r="B17">
            <v>0</v>
          </cell>
          <cell r="C17" t="str">
            <v>BOTESO 10</v>
          </cell>
          <cell r="D17" t="str">
            <v>S</v>
          </cell>
          <cell r="U17">
            <v>0</v>
          </cell>
          <cell r="V17">
            <v>0</v>
          </cell>
          <cell r="W17">
            <v>197.83791740238573</v>
          </cell>
          <cell r="X17">
            <v>250.37368130972777</v>
          </cell>
          <cell r="Y17">
            <v>245.11518675152104</v>
          </cell>
          <cell r="Z17">
            <v>202.61095835971682</v>
          </cell>
          <cell r="AA17">
            <v>132.8709484762357</v>
          </cell>
          <cell r="AB17">
            <v>143.03332349109922</v>
          </cell>
          <cell r="AC17">
            <v>74.698501417211205</v>
          </cell>
          <cell r="AD17">
            <v>48.655889616256253</v>
          </cell>
          <cell r="AE17">
            <v>45.898719427097099</v>
          </cell>
          <cell r="AF17">
            <v>54.105196689660232</v>
          </cell>
          <cell r="AG17">
            <v>50.935207969938851</v>
          </cell>
          <cell r="AH17">
            <v>38.907570375714229</v>
          </cell>
          <cell r="AI17">
            <v>31.526644856223694</v>
          </cell>
          <cell r="AJ17">
            <v>24.112777203810875</v>
          </cell>
          <cell r="AK17">
            <v>17.013361164663099</v>
          </cell>
          <cell r="AL17">
            <v>8.8543899056476025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BOT10</v>
          </cell>
          <cell r="B18">
            <v>2389</v>
          </cell>
          <cell r="C18" t="str">
            <v>BOTESO 10</v>
          </cell>
          <cell r="D18" t="str">
            <v>S</v>
          </cell>
          <cell r="U18">
            <v>0</v>
          </cell>
          <cell r="V18">
            <v>0</v>
          </cell>
          <cell r="W18">
            <v>54.727512019192623</v>
          </cell>
          <cell r="X18">
            <v>38.073131780515084</v>
          </cell>
          <cell r="Y18">
            <v>36.003195934324538</v>
          </cell>
          <cell r="Z18">
            <v>18.315914857572412</v>
          </cell>
          <cell r="AA18">
            <v>4.6140276349446667</v>
          </cell>
          <cell r="AB18">
            <v>63.415526640483144</v>
          </cell>
          <cell r="AC18">
            <v>2.9816279458551564</v>
          </cell>
          <cell r="AD18">
            <v>3.818110918535953</v>
          </cell>
          <cell r="AE18">
            <v>3.3244731312768141</v>
          </cell>
          <cell r="AF18">
            <v>2.622712439216909</v>
          </cell>
          <cell r="AG18">
            <v>2.6670265791531724</v>
          </cell>
          <cell r="AH18">
            <v>3.5559854855458326</v>
          </cell>
          <cell r="AI18">
            <v>1.7993990448707065</v>
          </cell>
          <cell r="AJ18">
            <v>1.2480564346326419</v>
          </cell>
          <cell r="AK18">
            <v>1.024630740667732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B19">
            <v>9489</v>
          </cell>
          <cell r="C19" t="str">
            <v xml:space="preserve">BONOS TES. 10 A&amp;OS TRANSF. EXT.         </v>
          </cell>
          <cell r="D19" t="str">
            <v>S</v>
          </cell>
          <cell r="U19">
            <v>0</v>
          </cell>
          <cell r="V19">
            <v>0</v>
          </cell>
          <cell r="W19">
            <v>143.1104053831931</v>
          </cell>
          <cell r="X19">
            <v>212.3005495292127</v>
          </cell>
          <cell r="Y19">
            <v>209.1119908171965</v>
          </cell>
          <cell r="Z19">
            <v>184.29504350214441</v>
          </cell>
          <cell r="AA19">
            <v>128.25692084129102</v>
          </cell>
          <cell r="AB19">
            <v>79.617796850616088</v>
          </cell>
          <cell r="AC19">
            <v>71.716873471356053</v>
          </cell>
          <cell r="AD19">
            <v>44.837778697720303</v>
          </cell>
          <cell r="AE19">
            <v>42.574246295820288</v>
          </cell>
          <cell r="AF19">
            <v>51.482484250443321</v>
          </cell>
          <cell r="AG19">
            <v>48.268181390785678</v>
          </cell>
          <cell r="AH19">
            <v>35.351584890168397</v>
          </cell>
          <cell r="AI19">
            <v>29.727245811352986</v>
          </cell>
          <cell r="AJ19">
            <v>22.864720769178234</v>
          </cell>
          <cell r="AK19">
            <v>15.988730423995365</v>
          </cell>
          <cell r="AL19">
            <v>8.8543899056476025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A20" t="str">
            <v>BX84</v>
          </cell>
          <cell r="B20">
            <v>9489</v>
          </cell>
          <cell r="C20" t="str">
            <v xml:space="preserve">BONOS TES. 10 A&amp;OS TRANSF. EXT.         </v>
          </cell>
          <cell r="D20" t="str">
            <v>S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A21" t="str">
            <v>BX87</v>
          </cell>
          <cell r="B21">
            <v>2281</v>
          </cell>
          <cell r="C21" t="str">
            <v>BONEX 87</v>
          </cell>
          <cell r="D21" t="str">
            <v>N</v>
          </cell>
          <cell r="U21">
            <v>0</v>
          </cell>
          <cell r="V21">
            <v>0</v>
          </cell>
          <cell r="W21">
            <v>9.3504500000000004</v>
          </cell>
          <cell r="X21">
            <v>8.4875250150753594</v>
          </cell>
          <cell r="Y21">
            <v>6.8281875000000003</v>
          </cell>
          <cell r="Z21">
            <v>7.2251875228426305</v>
          </cell>
          <cell r="AA21">
            <v>10.05953751497008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A22" t="str">
            <v>BX89</v>
          </cell>
          <cell r="B22">
            <v>2284</v>
          </cell>
          <cell r="C22" t="str">
            <v>BONEX 89</v>
          </cell>
          <cell r="D22" t="str">
            <v>N</v>
          </cell>
          <cell r="U22">
            <v>0</v>
          </cell>
          <cell r="V22">
            <v>0</v>
          </cell>
          <cell r="W22">
            <v>379.03109999999998</v>
          </cell>
          <cell r="X22">
            <v>376.24455</v>
          </cell>
          <cell r="Y22">
            <v>309.43770004123689</v>
          </cell>
          <cell r="Z22">
            <v>265.2601125075837</v>
          </cell>
          <cell r="AA22">
            <v>228.98977502538037</v>
          </cell>
          <cell r="AB22">
            <v>222.94001253493079</v>
          </cell>
          <cell r="AC22">
            <v>250.36072503575065</v>
          </cell>
          <cell r="AD22">
            <v>158.84614999999999</v>
          </cell>
          <cell r="AE22">
            <v>166.92112499999999</v>
          </cell>
          <cell r="AF22">
            <v>160.94555</v>
          </cell>
          <cell r="AG22">
            <v>71.378975025125726</v>
          </cell>
          <cell r="AH22">
            <v>63.734575035176057</v>
          </cell>
          <cell r="AI22">
            <v>62.877012499999999</v>
          </cell>
          <cell r="AJ22">
            <v>62.930762537313178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</row>
        <row r="23">
          <cell r="A23" t="str">
            <v>BX92</v>
          </cell>
          <cell r="B23">
            <v>2217</v>
          </cell>
          <cell r="C23" t="str">
            <v>BONEX 92</v>
          </cell>
          <cell r="D23" t="str">
            <v>N</v>
          </cell>
          <cell r="U23">
            <v>0</v>
          </cell>
          <cell r="V23">
            <v>0</v>
          </cell>
          <cell r="W23">
            <v>21.221025000000001</v>
          </cell>
          <cell r="X23">
            <v>62.465100022247313</v>
          </cell>
          <cell r="Y23">
            <v>74.166375000000002</v>
          </cell>
          <cell r="Z23">
            <v>47.040374999999969</v>
          </cell>
          <cell r="AA23">
            <v>38.388674999999999</v>
          </cell>
          <cell r="AB23">
            <v>28.2533125</v>
          </cell>
          <cell r="AC23">
            <v>31.408437535787701</v>
          </cell>
          <cell r="AD23">
            <v>29.983874994871737</v>
          </cell>
          <cell r="AE23">
            <v>58.657312517623346</v>
          </cell>
          <cell r="AF23">
            <v>39.502699999999997</v>
          </cell>
          <cell r="AG23">
            <v>33.84995</v>
          </cell>
          <cell r="AH23">
            <v>35.838099999999997</v>
          </cell>
          <cell r="AI23">
            <v>53.84225</v>
          </cell>
          <cell r="AJ23">
            <v>53.319412497420011</v>
          </cell>
          <cell r="AK23">
            <v>57.117900010319829</v>
          </cell>
          <cell r="AL23">
            <v>56.971874999999997</v>
          </cell>
          <cell r="AM23">
            <v>57.492337512846646</v>
          </cell>
          <cell r="AN23">
            <v>38.783925025536178</v>
          </cell>
          <cell r="AO23">
            <v>24.337524999999999</v>
          </cell>
          <cell r="AP23">
            <v>25.079174999999999</v>
          </cell>
          <cell r="AQ23">
            <v>25.770800000000001</v>
          </cell>
          <cell r="AR23">
            <v>8.3167875000000002</v>
          </cell>
          <cell r="AS23">
            <v>2.2541125000000002</v>
          </cell>
          <cell r="AT23">
            <v>1.9016375000000001</v>
          </cell>
          <cell r="AU23">
            <v>4.6581374999999996</v>
          </cell>
        </row>
        <row r="24">
          <cell r="A24" t="str">
            <v>PRE1</v>
          </cell>
          <cell r="B24">
            <v>2217</v>
          </cell>
          <cell r="C24" t="str">
            <v>BOCON PREV 1ra Serie en Pesos</v>
          </cell>
          <cell r="D24" t="str">
            <v>S</v>
          </cell>
          <cell r="U24">
            <v>0</v>
          </cell>
          <cell r="V24">
            <v>0</v>
          </cell>
          <cell r="W24">
            <v>205.67353528288183</v>
          </cell>
          <cell r="X24">
            <v>196.9822072091103</v>
          </cell>
          <cell r="Y24">
            <v>311.74470242406881</v>
          </cell>
          <cell r="Z24">
            <v>355.57247734320003</v>
          </cell>
          <cell r="AA24">
            <v>276.16824352532183</v>
          </cell>
          <cell r="AB24">
            <v>248.6262671849916</v>
          </cell>
          <cell r="AC24">
            <v>226.85664297149262</v>
          </cell>
          <cell r="AD24">
            <v>182.30890196390291</v>
          </cell>
          <cell r="AE24">
            <v>173.24247459879879</v>
          </cell>
          <cell r="AF24">
            <v>153.68723103931464</v>
          </cell>
          <cell r="AG24">
            <v>133.53176672429188</v>
          </cell>
          <cell r="AH24">
            <v>123.42036924735869</v>
          </cell>
          <cell r="AI24">
            <v>129.35293225021559</v>
          </cell>
          <cell r="AJ24">
            <v>104.7144933633522</v>
          </cell>
          <cell r="AK24">
            <v>27.590088430486666</v>
          </cell>
          <cell r="AL24">
            <v>21.700465284162618</v>
          </cell>
          <cell r="AM24">
            <v>15.008984766588066</v>
          </cell>
          <cell r="AN24">
            <v>17.612274395363666</v>
          </cell>
          <cell r="AO24">
            <v>9.734632204868749</v>
          </cell>
          <cell r="AP24">
            <v>2.2373436316585753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A25" t="str">
            <v>PRE1</v>
          </cell>
          <cell r="B25">
            <v>2187</v>
          </cell>
          <cell r="C25" t="str">
            <v>BOCON PREV 1ra Serie en Pesos</v>
          </cell>
          <cell r="D25" t="str">
            <v>S</v>
          </cell>
          <cell r="U25">
            <v>0</v>
          </cell>
          <cell r="V25">
            <v>0</v>
          </cell>
          <cell r="W25">
            <v>2.3038658940948337E-2</v>
          </cell>
          <cell r="X25">
            <v>2.523938294560436E-2</v>
          </cell>
          <cell r="Y25">
            <v>1.8936424431240398E-2</v>
          </cell>
          <cell r="Z25">
            <v>1.8139495200000001E-2</v>
          </cell>
          <cell r="AA25">
            <v>1.5736328582611266E-2</v>
          </cell>
          <cell r="AB25">
            <v>1.4712232716904229E-2</v>
          </cell>
          <cell r="AC25">
            <v>1.3687651585391317E-2</v>
          </cell>
          <cell r="AD25">
            <v>1.26630321757012E-2</v>
          </cell>
          <cell r="AE25">
            <v>1.1638430651296688E-2</v>
          </cell>
          <cell r="AF25">
            <v>1.0613822086615285E-2</v>
          </cell>
          <cell r="AG25">
            <v>9.2050570558027713E-3</v>
          </cell>
          <cell r="AH25">
            <v>7.5027180759329234E-3</v>
          </cell>
          <cell r="AI25">
            <v>6.6051531127683492E-3</v>
          </cell>
          <cell r="AJ25">
            <v>5.7075898973190037E-3</v>
          </cell>
          <cell r="AK25">
            <v>4.8100172107110491E-3</v>
          </cell>
          <cell r="AL25">
            <v>3.9124644145231485E-3</v>
          </cell>
          <cell r="AM25">
            <v>3.0148983998087467E-3</v>
          </cell>
          <cell r="AN25">
            <v>2.1173225197377282E-3</v>
          </cell>
          <cell r="AO25">
            <v>6.5709899813249967E-4</v>
          </cell>
          <cell r="AP25">
            <v>1.735723869596492E-4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B26">
            <v>2197</v>
          </cell>
          <cell r="C26" t="str">
            <v xml:space="preserve">BOCON PREV. PESOS 1 RA. (C.G.)          </v>
          </cell>
          <cell r="D26" t="str">
            <v>S</v>
          </cell>
          <cell r="U26">
            <v>0</v>
          </cell>
          <cell r="V26">
            <v>0</v>
          </cell>
          <cell r="W26">
            <v>205.65049662394088</v>
          </cell>
          <cell r="X26">
            <v>196.95696782616469</v>
          </cell>
          <cell r="Y26">
            <v>311.72576599963759</v>
          </cell>
          <cell r="Z26">
            <v>355.55433784800005</v>
          </cell>
          <cell r="AA26">
            <v>276.15250719673924</v>
          </cell>
          <cell r="AB26">
            <v>248.6115549522747</v>
          </cell>
          <cell r="AC26">
            <v>226.84295531990722</v>
          </cell>
          <cell r="AD26">
            <v>182.2962389317272</v>
          </cell>
          <cell r="AE26">
            <v>173.2308361681475</v>
          </cell>
          <cell r="AF26">
            <v>153.67661721722803</v>
          </cell>
          <cell r="AG26">
            <v>133.52256166723609</v>
          </cell>
          <cell r="AH26">
            <v>123.41286652928277</v>
          </cell>
          <cell r="AI26">
            <v>129.34632709710283</v>
          </cell>
          <cell r="AJ26">
            <v>104.70878577345489</v>
          </cell>
          <cell r="AK26">
            <v>27.585278413275955</v>
          </cell>
          <cell r="AL26">
            <v>21.696552819748096</v>
          </cell>
          <cell r="AM26">
            <v>15.005969868188258</v>
          </cell>
          <cell r="AN26">
            <v>17.610157072843929</v>
          </cell>
          <cell r="AO26">
            <v>9.7339751058706163</v>
          </cell>
          <cell r="AP26">
            <v>2.2371700592716155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7">
          <cell r="A27" t="str">
            <v>PRE3</v>
          </cell>
          <cell r="B27">
            <v>2197</v>
          </cell>
          <cell r="C27" t="str">
            <v xml:space="preserve">BOCON PREV. PESOS 1 RA. (C.G.)          </v>
          </cell>
          <cell r="D27" t="str">
            <v>S</v>
          </cell>
          <cell r="U27">
            <v>0</v>
          </cell>
          <cell r="V27">
            <v>0</v>
          </cell>
          <cell r="W27">
            <v>138.27726668789532</v>
          </cell>
          <cell r="X27">
            <v>136.94579846639999</v>
          </cell>
          <cell r="Y27">
            <v>142.4424755885702</v>
          </cell>
          <cell r="Z27">
            <v>162.95844650552496</v>
          </cell>
          <cell r="AA27">
            <v>166.42591635208527</v>
          </cell>
          <cell r="AB27">
            <v>151.69442132172085</v>
          </cell>
          <cell r="AC27">
            <v>170.0050342625095</v>
          </cell>
          <cell r="AD27">
            <v>170.51639870442258</v>
          </cell>
          <cell r="AE27">
            <v>202.54976664982192</v>
          </cell>
          <cell r="AF27">
            <v>213.48579125123487</v>
          </cell>
          <cell r="AG27">
            <v>231.95638217689208</v>
          </cell>
          <cell r="AH27">
            <v>237.40036818207108</v>
          </cell>
          <cell r="AI27">
            <v>162.03077692352116</v>
          </cell>
          <cell r="AJ27">
            <v>114.3636832408515</v>
          </cell>
          <cell r="AK27">
            <v>81.172695582596688</v>
          </cell>
          <cell r="AL27">
            <v>88.841254550176842</v>
          </cell>
          <cell r="AM27">
            <v>72.529222275395128</v>
          </cell>
          <cell r="AN27">
            <v>14.881230765723632</v>
          </cell>
          <cell r="AO27">
            <v>12.86529466162713</v>
          </cell>
          <cell r="AP27">
            <v>10.388212515884016</v>
          </cell>
          <cell r="AQ27">
            <v>9.5318826853067922</v>
          </cell>
          <cell r="AR27">
            <v>7.394010028629558</v>
          </cell>
          <cell r="AS27">
            <v>1.6218540970966444</v>
          </cell>
          <cell r="AT27">
            <v>1.2124419147370549</v>
          </cell>
          <cell r="AU27">
            <v>0.49788992713624453</v>
          </cell>
        </row>
        <row r="28">
          <cell r="A28" t="str">
            <v>PRE3</v>
          </cell>
          <cell r="B28">
            <v>2216</v>
          </cell>
          <cell r="C28" t="str">
            <v>BOCON PREV 2da Serie en Pesos</v>
          </cell>
          <cell r="D28" t="str">
            <v>S</v>
          </cell>
          <cell r="U28">
            <v>0</v>
          </cell>
          <cell r="V28">
            <v>0</v>
          </cell>
          <cell r="W28">
            <v>7.9485566761410636E-2</v>
          </cell>
          <cell r="X28">
            <v>7.4956789600000004E-2</v>
          </cell>
          <cell r="Y28">
            <v>6.2488730499964347E-2</v>
          </cell>
          <cell r="Z28">
            <v>5.5546068549881547E-2</v>
          </cell>
          <cell r="AA28">
            <v>4.5863159744192791E-2</v>
          </cell>
          <cell r="AB28">
            <v>4.6244212946003053E-2</v>
          </cell>
          <cell r="AC28">
            <v>4.2774697057151707E-2</v>
          </cell>
          <cell r="AD28">
            <v>3.5308680110445113E-2</v>
          </cell>
          <cell r="AE28">
            <v>3.4950964169199995E-2</v>
          </cell>
          <cell r="AF28">
            <v>2.8850106780748248E-2</v>
          </cell>
          <cell r="AG28">
            <v>2.7049842369820023E-2</v>
          </cell>
          <cell r="AH28">
            <v>2.5249594402704679E-2</v>
          </cell>
          <cell r="AI28">
            <v>2.3449352599367684E-2</v>
          </cell>
          <cell r="AJ28">
            <v>1.5320459115946714E-2</v>
          </cell>
          <cell r="AK28">
            <v>1.6165906451203388E-2</v>
          </cell>
          <cell r="AL28">
            <v>1.2772472482089424E-2</v>
          </cell>
          <cell r="AM28">
            <v>9.4762558732886075E-3</v>
          </cell>
          <cell r="AN28">
            <v>8.4263360182032267E-3</v>
          </cell>
          <cell r="AO28">
            <v>5.4159345394905033E-3</v>
          </cell>
          <cell r="AP28">
            <v>4.645052082300892E-3</v>
          </cell>
          <cell r="AQ28">
            <v>3.8741710984272182E-3</v>
          </cell>
          <cell r="AR28">
            <v>3.1032901145535445E-3</v>
          </cell>
          <cell r="AS28">
            <v>2.3324091306845744E-3</v>
          </cell>
          <cell r="AT28">
            <v>1.5615281468132525E-3</v>
          </cell>
          <cell r="AU28">
            <v>7.906471629440001E-4</v>
          </cell>
        </row>
        <row r="29">
          <cell r="B29">
            <v>2226</v>
          </cell>
          <cell r="C29" t="str">
            <v xml:space="preserve">BOCON PREV. PESOS 2 DA.(C.G.)           </v>
          </cell>
          <cell r="D29" t="str">
            <v>S</v>
          </cell>
          <cell r="U29">
            <v>0</v>
          </cell>
          <cell r="V29">
            <v>0</v>
          </cell>
          <cell r="W29">
            <v>138.27726668789532</v>
          </cell>
          <cell r="X29">
            <v>136.94579846639999</v>
          </cell>
          <cell r="Y29">
            <v>142.4424755885702</v>
          </cell>
          <cell r="Z29">
            <v>162.95844650552496</v>
          </cell>
          <cell r="AA29">
            <v>166.42591635208527</v>
          </cell>
          <cell r="AB29">
            <v>151.69442132172085</v>
          </cell>
          <cell r="AC29">
            <v>170.0050342625095</v>
          </cell>
          <cell r="AD29">
            <v>170.51639870442258</v>
          </cell>
          <cell r="AE29">
            <v>202.54976664982192</v>
          </cell>
          <cell r="AF29">
            <v>213.48579125123487</v>
          </cell>
          <cell r="AG29">
            <v>231.95638217689208</v>
          </cell>
          <cell r="AH29">
            <v>237.40036818207108</v>
          </cell>
          <cell r="AI29">
            <v>162.03077692352116</v>
          </cell>
          <cell r="AJ29">
            <v>114.3636832408515</v>
          </cell>
          <cell r="AK29">
            <v>81.172695582596688</v>
          </cell>
          <cell r="AL29">
            <v>88.841254550176842</v>
          </cell>
          <cell r="AM29">
            <v>72.529222275395128</v>
          </cell>
          <cell r="AN29">
            <v>14.881230765723632</v>
          </cell>
          <cell r="AO29">
            <v>12.86529466162713</v>
          </cell>
          <cell r="AP29">
            <v>10.388212515884016</v>
          </cell>
          <cell r="AQ29">
            <v>9.5318826853067922</v>
          </cell>
          <cell r="AR29">
            <v>7.3909067385150049</v>
          </cell>
          <cell r="AS29">
            <v>1.6195216879659597</v>
          </cell>
          <cell r="AT29">
            <v>1.2108803865902416</v>
          </cell>
          <cell r="AU29">
            <v>0.4970992799733005</v>
          </cell>
        </row>
        <row r="30">
          <cell r="A30" t="str">
            <v>PRE2</v>
          </cell>
          <cell r="B30">
            <v>2226</v>
          </cell>
          <cell r="C30" t="str">
            <v xml:space="preserve">BOCON PREV. PESOS 2 DA.(C.G.)           </v>
          </cell>
          <cell r="D30" t="str">
            <v>S</v>
          </cell>
          <cell r="U30">
            <v>0</v>
          </cell>
          <cell r="V30">
            <v>0</v>
          </cell>
          <cell r="W30">
            <v>0</v>
          </cell>
          <cell r="X30">
            <v>1565.3216989660257</v>
          </cell>
          <cell r="Y30">
            <v>1514.9941540178386</v>
          </cell>
          <cell r="Z30">
            <v>1354.6168357502841</v>
          </cell>
          <cell r="AA30">
            <v>1282.5610040053834</v>
          </cell>
          <cell r="AB30">
            <v>1098.6633780679233</v>
          </cell>
          <cell r="AC30">
            <v>784.01224403706215</v>
          </cell>
          <cell r="AD30">
            <v>628.03143395651261</v>
          </cell>
          <cell r="AE30">
            <v>657.98108539131363</v>
          </cell>
          <cell r="AF30">
            <v>715.97910611821169</v>
          </cell>
          <cell r="AG30">
            <v>438.74624255149718</v>
          </cell>
          <cell r="AH30">
            <v>406.47000373317286</v>
          </cell>
          <cell r="AI30">
            <v>295.72528668897297</v>
          </cell>
          <cell r="AJ30">
            <v>252.31900660929699</v>
          </cell>
          <cell r="AK30">
            <v>214.31827435925919</v>
          </cell>
          <cell r="AL30">
            <v>128.42649525116616</v>
          </cell>
          <cell r="AM30">
            <v>102.50982307609179</v>
          </cell>
          <cell r="AN30">
            <v>54.710166118093419</v>
          </cell>
          <cell r="AO30">
            <v>31.817462034383883</v>
          </cell>
          <cell r="AP30">
            <v>8.3217604414754405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A31" t="str">
            <v>PRE2</v>
          </cell>
          <cell r="B31">
            <v>42226</v>
          </cell>
          <cell r="C31" t="str">
            <v xml:space="preserve">BOCON PREV. PESOS 2DA. SERIE CG.        </v>
          </cell>
          <cell r="D31" t="str">
            <v>S</v>
          </cell>
          <cell r="U31">
            <v>0</v>
          </cell>
          <cell r="V31">
            <v>0</v>
          </cell>
          <cell r="W31">
            <v>1550.3942502075381</v>
          </cell>
          <cell r="X31">
            <v>1565.3216989660257</v>
          </cell>
          <cell r="Y31">
            <v>1514.9941540178386</v>
          </cell>
          <cell r="Z31">
            <v>1354.6168357502841</v>
          </cell>
          <cell r="AA31">
            <v>1282.5610040053834</v>
          </cell>
          <cell r="AB31">
            <v>1098.6633780679233</v>
          </cell>
          <cell r="AC31">
            <v>784.01224403706215</v>
          </cell>
          <cell r="AD31">
            <v>628.03143395651261</v>
          </cell>
          <cell r="AE31">
            <v>657.98108539131363</v>
          </cell>
          <cell r="AF31">
            <v>715.97910611821169</v>
          </cell>
          <cell r="AG31">
            <v>438.74624255149718</v>
          </cell>
          <cell r="AH31">
            <v>406.47000373317286</v>
          </cell>
          <cell r="AI31">
            <v>295.72528668897297</v>
          </cell>
          <cell r="AJ31">
            <v>252.31900660929699</v>
          </cell>
          <cell r="AK31">
            <v>214.31827435925919</v>
          </cell>
          <cell r="AL31">
            <v>128.42649525116616</v>
          </cell>
          <cell r="AM31">
            <v>102.50982307609179</v>
          </cell>
          <cell r="AN31">
            <v>54.710166118093419</v>
          </cell>
          <cell r="AO31">
            <v>31.817462034383883</v>
          </cell>
          <cell r="AP31">
            <v>8.3217604414754405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PRE2</v>
          </cell>
          <cell r="B32">
            <v>2186</v>
          </cell>
          <cell r="C32" t="str">
            <v>BOCON PREV 1ra Serie en Dólares</v>
          </cell>
          <cell r="D32" t="str">
            <v>S</v>
          </cell>
          <cell r="U32">
            <v>0</v>
          </cell>
          <cell r="V32">
            <v>0</v>
          </cell>
          <cell r="W32">
            <v>0.38712341840351533</v>
          </cell>
          <cell r="X32">
            <v>0.36690980791901467</v>
          </cell>
          <cell r="Y32">
            <v>0.3668780944270999</v>
          </cell>
          <cell r="Z32">
            <v>0.3715305801892767</v>
          </cell>
          <cell r="AA32">
            <v>0.33467859854663007</v>
          </cell>
          <cell r="AB32">
            <v>0.312427875835458</v>
          </cell>
          <cell r="AC32">
            <v>0.27840188268653859</v>
          </cell>
          <cell r="AD32">
            <v>0.28202223640614654</v>
          </cell>
          <cell r="AE32">
            <v>0.25121785620610121</v>
          </cell>
          <cell r="AF32">
            <v>0.21706648118746769</v>
          </cell>
          <cell r="AG32">
            <v>0.22391895633814574</v>
          </cell>
          <cell r="AH32">
            <v>0.1641408758452759</v>
          </cell>
          <cell r="AI32">
            <v>0.14548149374095179</v>
          </cell>
          <cell r="AJ32">
            <v>0.13971694979173382</v>
          </cell>
          <cell r="AK32">
            <v>0.13539626767609142</v>
          </cell>
          <cell r="AL32">
            <v>9.9317049250245523E-2</v>
          </cell>
          <cell r="AM32">
            <v>6.5782239734685805E-2</v>
          </cell>
          <cell r="AN32">
            <v>4.9041726428290092E-2</v>
          </cell>
          <cell r="AO32">
            <v>2.9373756343461274E-2</v>
          </cell>
          <cell r="AP32">
            <v>1.9315951637247721E-2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</row>
        <row r="33">
          <cell r="A33" t="str">
            <v>PRE4</v>
          </cell>
          <cell r="B33">
            <v>2186</v>
          </cell>
          <cell r="C33" t="str">
            <v xml:space="preserve">BOCON PREV. U$S (JUB) 1 RA. (C.G.)      </v>
          </cell>
          <cell r="D33" t="str">
            <v>S</v>
          </cell>
          <cell r="U33">
            <v>0</v>
          </cell>
          <cell r="V33">
            <v>0</v>
          </cell>
          <cell r="W33">
            <v>1550.0071267891346</v>
          </cell>
          <cell r="X33">
            <v>1564.9547891581067</v>
          </cell>
          <cell r="Y33">
            <v>1514.6272759234114</v>
          </cell>
          <cell r="Z33">
            <v>1354.2453051700948</v>
          </cell>
          <cell r="AA33">
            <v>1282.2263254068368</v>
          </cell>
          <cell r="AB33">
            <v>1098.3509501920878</v>
          </cell>
          <cell r="AC33">
            <v>783.73384215437557</v>
          </cell>
          <cell r="AD33">
            <v>627.74941172010642</v>
          </cell>
          <cell r="AE33">
            <v>657.72986753510747</v>
          </cell>
          <cell r="AF33">
            <v>715.76203963702426</v>
          </cell>
          <cell r="AG33">
            <v>438.52232359515904</v>
          </cell>
          <cell r="AH33">
            <v>406.30586285732761</v>
          </cell>
          <cell r="AI33">
            <v>295.57980519523204</v>
          </cell>
          <cell r="AJ33">
            <v>252.17928965950526</v>
          </cell>
          <cell r="AK33">
            <v>214.18287809158309</v>
          </cell>
          <cell r="AL33">
            <v>128.32717820191593</v>
          </cell>
          <cell r="AM33">
            <v>102.4440408363571</v>
          </cell>
          <cell r="AN33">
            <v>54.661124391665126</v>
          </cell>
          <cell r="AO33">
            <v>31.788088278040423</v>
          </cell>
          <cell r="AP33">
            <v>8.3024444898381926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A34" t="str">
            <v>PRE4</v>
          </cell>
          <cell r="B34">
            <v>2196</v>
          </cell>
          <cell r="C34" t="str">
            <v xml:space="preserve">BOCON PREV. U$S 1 RA. (C.G.)            </v>
          </cell>
          <cell r="D34" t="str">
            <v>S</v>
          </cell>
          <cell r="U34">
            <v>0</v>
          </cell>
          <cell r="V34">
            <v>0</v>
          </cell>
          <cell r="W34">
            <v>355.6318734823912</v>
          </cell>
          <cell r="X34">
            <v>462.39245547071079</v>
          </cell>
          <cell r="Y34">
            <v>493.70423316679995</v>
          </cell>
          <cell r="Z34">
            <v>635.78139504284093</v>
          </cell>
          <cell r="AA34">
            <v>704.70693869680815</v>
          </cell>
          <cell r="AB34">
            <v>625.59243261635015</v>
          </cell>
          <cell r="AC34">
            <v>600.66556435373968</v>
          </cell>
          <cell r="AD34">
            <v>572.87909715673027</v>
          </cell>
          <cell r="AE34">
            <v>580.6491928636724</v>
          </cell>
          <cell r="AF34">
            <v>699.33303255400324</v>
          </cell>
          <cell r="AG34">
            <v>562.40370118964097</v>
          </cell>
          <cell r="AH34">
            <v>600.01572511117888</v>
          </cell>
          <cell r="AI34">
            <v>613.78277312293392</v>
          </cell>
          <cell r="AJ34">
            <v>650.38798148966862</v>
          </cell>
          <cell r="AK34">
            <v>601.47833220853113</v>
          </cell>
          <cell r="AL34">
            <v>509.69170125212776</v>
          </cell>
          <cell r="AM34">
            <v>496.61436628292711</v>
          </cell>
          <cell r="AN34">
            <v>118.14745864392287</v>
          </cell>
          <cell r="AO34">
            <v>134.83636429318545</v>
          </cell>
          <cell r="AP34">
            <v>103.15204051644737</v>
          </cell>
          <cell r="AQ34">
            <v>82.153992868464357</v>
          </cell>
          <cell r="AR34">
            <v>59.70336672133427</v>
          </cell>
          <cell r="AS34">
            <v>39.753061399815472</v>
          </cell>
          <cell r="AT34">
            <v>21.863015484410663</v>
          </cell>
          <cell r="AU34">
            <v>19.925972037170045</v>
          </cell>
        </row>
        <row r="35">
          <cell r="A35" t="str">
            <v>PRE4</v>
          </cell>
          <cell r="B35">
            <v>2225</v>
          </cell>
          <cell r="C35" t="str">
            <v>BOCON PREV 2ra Serie en Dólares</v>
          </cell>
          <cell r="D35" t="str">
            <v>S</v>
          </cell>
          <cell r="U35">
            <v>0</v>
          </cell>
          <cell r="V35">
            <v>0</v>
          </cell>
          <cell r="W35">
            <v>355.31780573331673</v>
          </cell>
          <cell r="X35">
            <v>462.15645721660314</v>
          </cell>
          <cell r="Y35">
            <v>493.47592237799995</v>
          </cell>
          <cell r="Z35">
            <v>635.56268582138648</v>
          </cell>
          <cell r="AA35">
            <v>704.49713364924492</v>
          </cell>
          <cell r="AB35">
            <v>625.3968146586152</v>
          </cell>
          <cell r="AC35">
            <v>600.50457932381971</v>
          </cell>
          <cell r="AD35">
            <v>572.68838738052125</v>
          </cell>
          <cell r="AE35">
            <v>580.47303223033055</v>
          </cell>
          <cell r="AF35">
            <v>699.17370497754496</v>
          </cell>
          <cell r="AG35">
            <v>562.24371917021756</v>
          </cell>
          <cell r="AH35">
            <v>599.88978761197347</v>
          </cell>
          <cell r="AI35">
            <v>613.66379288285339</v>
          </cell>
          <cell r="AJ35">
            <v>650.28571473597822</v>
          </cell>
          <cell r="AK35">
            <v>601.35541386217415</v>
          </cell>
          <cell r="AL35">
            <v>509.60060798706644</v>
          </cell>
          <cell r="AM35">
            <v>496.54424645644224</v>
          </cell>
          <cell r="AN35">
            <v>118.08323545850683</v>
          </cell>
          <cell r="AO35">
            <v>134.77851906056432</v>
          </cell>
          <cell r="AP35">
            <v>103.04432861408044</v>
          </cell>
          <cell r="AQ35">
            <v>82.074971718577316</v>
          </cell>
          <cell r="AR35">
            <v>59.640069167598213</v>
          </cell>
          <cell r="AS35">
            <v>39.701625249770451</v>
          </cell>
          <cell r="AT35">
            <v>21.827727516580712</v>
          </cell>
          <cell r="AU35">
            <v>19.907933925492603</v>
          </cell>
        </row>
        <row r="36">
          <cell r="A36" t="str">
            <v>PRO1</v>
          </cell>
          <cell r="B36">
            <v>2225</v>
          </cell>
          <cell r="C36" t="str">
            <v xml:space="preserve">BOCON PREV. U$S 2 DA.(C.G.)             </v>
          </cell>
          <cell r="D36" t="str">
            <v>S</v>
          </cell>
          <cell r="U36">
            <v>0</v>
          </cell>
          <cell r="V36">
            <v>0</v>
          </cell>
          <cell r="W36">
            <v>0.31406774907445562</v>
          </cell>
          <cell r="X36">
            <v>0.23599825410764941</v>
          </cell>
          <cell r="Y36">
            <v>0.22831078879999997</v>
          </cell>
          <cell r="Z36">
            <v>0.21870922145440974</v>
          </cell>
          <cell r="AA36">
            <v>0.20980504756328203</v>
          </cell>
          <cell r="AB36">
            <v>0.19561795773496518</v>
          </cell>
          <cell r="AC36">
            <v>0.16098502992000002</v>
          </cell>
          <cell r="AD36">
            <v>0.19070977620897384</v>
          </cell>
          <cell r="AE36">
            <v>0.17616063334180859</v>
          </cell>
          <cell r="AF36">
            <v>0.15932757645825563</v>
          </cell>
          <cell r="AG36">
            <v>0.15998201942342721</v>
          </cell>
          <cell r="AH36">
            <v>0.1259374992054125</v>
          </cell>
          <cell r="AI36">
            <v>0.11898024008056997</v>
          </cell>
          <cell r="AJ36">
            <v>0.10226675369043607</v>
          </cell>
          <cell r="AK36">
            <v>0.12291834635701811</v>
          </cell>
          <cell r="AL36">
            <v>9.1093265061302234E-2</v>
          </cell>
          <cell r="AM36">
            <v>7.0119826484852071E-2</v>
          </cell>
          <cell r="AN36">
            <v>6.4223185416037928E-2</v>
          </cell>
          <cell r="AO36">
            <v>5.7845232621119701E-2</v>
          </cell>
          <cell r="AP36">
            <v>0.10771190236692944</v>
          </cell>
          <cell r="AQ36">
            <v>7.9021149887034542E-2</v>
          </cell>
          <cell r="AR36">
            <v>6.3297553736058582E-2</v>
          </cell>
          <cell r="AS36">
            <v>5.1436150045022277E-2</v>
          </cell>
          <cell r="AT36">
            <v>3.5287967829951028E-2</v>
          </cell>
          <cell r="AU36">
            <v>1.8038111677439999E-2</v>
          </cell>
        </row>
        <row r="37">
          <cell r="A37" t="str">
            <v>PRO2</v>
          </cell>
          <cell r="B37">
            <v>2215</v>
          </cell>
          <cell r="C37" t="str">
            <v xml:space="preserve">BOCON PREV. U$S 2 DA.(JUB)(C.G.)        </v>
          </cell>
          <cell r="D37" t="str">
            <v>S</v>
          </cell>
          <cell r="U37">
            <v>0</v>
          </cell>
          <cell r="V37">
            <v>0</v>
          </cell>
          <cell r="W37">
            <v>0</v>
          </cell>
          <cell r="X37">
            <v>319.94406000719999</v>
          </cell>
          <cell r="Y37">
            <v>304.74520650882749</v>
          </cell>
          <cell r="Z37">
            <v>432.91690192109849</v>
          </cell>
          <cell r="AA37">
            <v>360.77039853873129</v>
          </cell>
          <cell r="AB37">
            <v>276.21334344216604</v>
          </cell>
          <cell r="AC37">
            <v>304.0276951406849</v>
          </cell>
          <cell r="AD37">
            <v>199.03200187901808</v>
          </cell>
          <cell r="AE37">
            <v>251.40645197446426</v>
          </cell>
          <cell r="AF37">
            <v>204.76455491109652</v>
          </cell>
          <cell r="AG37">
            <v>148.61575508691905</v>
          </cell>
          <cell r="AH37">
            <v>160.73200776946325</v>
          </cell>
          <cell r="AI37">
            <v>153.78423343155427</v>
          </cell>
          <cell r="AJ37">
            <v>242.76310516138528</v>
          </cell>
          <cell r="AK37">
            <v>223.47044248046302</v>
          </cell>
          <cell r="AL37">
            <v>177.27396768557816</v>
          </cell>
          <cell r="AM37">
            <v>219.48456380904238</v>
          </cell>
          <cell r="AN37">
            <v>46.068187816573683</v>
          </cell>
          <cell r="AO37">
            <v>55.966508721519396</v>
          </cell>
          <cell r="AP37">
            <v>47.131356354414478</v>
          </cell>
          <cell r="AQ37">
            <v>37.206999417191689</v>
          </cell>
          <cell r="AR37">
            <v>24.254778694223436</v>
          </cell>
          <cell r="AS37">
            <v>18.086855764567773</v>
          </cell>
          <cell r="AT37">
            <v>8.3048441010685483</v>
          </cell>
          <cell r="AU37">
            <v>0</v>
          </cell>
        </row>
        <row r="38">
          <cell r="A38" t="str">
            <v>PRE6</v>
          </cell>
          <cell r="B38">
            <v>42225</v>
          </cell>
          <cell r="C38" t="str">
            <v xml:space="preserve">BOCON PREV. (U$S) 2DA. SERIE CG.        </v>
          </cell>
          <cell r="D38" t="str">
            <v>S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4.5968249754000006E-3</v>
          </cell>
          <cell r="AF38">
            <v>4.6316267130000009E-3</v>
          </cell>
          <cell r="AG38">
            <v>6.2814124594199994E-2</v>
          </cell>
          <cell r="AH38">
            <v>4.6999045086000002E-3</v>
          </cell>
          <cell r="AI38">
            <v>2.1236626564999996E-2</v>
          </cell>
          <cell r="AJ38">
            <v>6.2811730129999993E-2</v>
          </cell>
          <cell r="AK38">
            <v>0.2001978781066</v>
          </cell>
          <cell r="AL38">
            <v>5.889547648E-2</v>
          </cell>
          <cell r="AM38">
            <v>7.4845076058000004E-2</v>
          </cell>
          <cell r="AN38">
            <v>5.9736444480000005E-2</v>
          </cell>
          <cell r="AO38">
            <v>6.013614112E-2</v>
          </cell>
          <cell r="AP38">
            <v>5.9918402702071362E-2</v>
          </cell>
          <cell r="AQ38">
            <v>5.7633733707145904E-2</v>
          </cell>
          <cell r="AR38">
            <v>5.8205709883968865E-2</v>
          </cell>
          <cell r="AS38">
            <v>1.5446095878456847E-2</v>
          </cell>
          <cell r="AT38">
            <v>4.4107662688475109E-17</v>
          </cell>
          <cell r="AU38">
            <v>0</v>
          </cell>
        </row>
        <row r="39">
          <cell r="A39" t="str">
            <v>PRO1</v>
          </cell>
          <cell r="B39">
            <v>2129</v>
          </cell>
          <cell r="C39" t="str">
            <v>BONOS CONSOLIDACION 1ra Serie en Pesos</v>
          </cell>
          <cell r="D39" t="str">
            <v>S</v>
          </cell>
          <cell r="U39">
            <v>0</v>
          </cell>
          <cell r="V39">
            <v>0</v>
          </cell>
          <cell r="W39">
            <v>1011.5531358799999</v>
          </cell>
          <cell r="X39">
            <v>981.52352355959999</v>
          </cell>
          <cell r="Y39">
            <v>1048.6829933656909</v>
          </cell>
          <cell r="Z39">
            <v>999.20392174954986</v>
          </cell>
          <cell r="AA39">
            <v>861.62512085463584</v>
          </cell>
          <cell r="AB39">
            <v>704.08403833040995</v>
          </cell>
          <cell r="AC39">
            <v>1013.1409356702302</v>
          </cell>
          <cell r="AD39">
            <v>976.71584408615058</v>
          </cell>
          <cell r="AE39">
            <v>963.11537391673107</v>
          </cell>
          <cell r="AF39">
            <v>949.50854555525166</v>
          </cell>
          <cell r="AG39">
            <v>831.7372098815905</v>
          </cell>
          <cell r="AH39">
            <v>784.70031390058853</v>
          </cell>
          <cell r="AI39">
            <v>627.462319371185</v>
          </cell>
          <cell r="AJ39">
            <v>625.07998322320418</v>
          </cell>
          <cell r="AK39">
            <v>627.31008561053875</v>
          </cell>
          <cell r="AL39">
            <v>581.18509686522395</v>
          </cell>
          <cell r="AM39">
            <v>518.59056906166779</v>
          </cell>
          <cell r="AN39">
            <v>491.99294052866492</v>
          </cell>
          <cell r="AO39">
            <v>458.55621563250696</v>
          </cell>
          <cell r="AP39">
            <v>423.51630399142596</v>
          </cell>
          <cell r="AQ39">
            <v>19.825629465669323</v>
          </cell>
          <cell r="AR39">
            <v>17.521386520047237</v>
          </cell>
          <cell r="AS39">
            <v>19.162377265422119</v>
          </cell>
          <cell r="AT39">
            <v>13.880028796105936</v>
          </cell>
          <cell r="AU39">
            <v>0</v>
          </cell>
        </row>
        <row r="40">
          <cell r="A40" t="str">
            <v>PRO5</v>
          </cell>
          <cell r="B40">
            <v>2209</v>
          </cell>
          <cell r="C40" t="str">
            <v>BONOS CONSOLIDACION 1ra Serie en Pesos</v>
          </cell>
          <cell r="D40" t="str">
            <v>S</v>
          </cell>
          <cell r="U40">
            <v>0</v>
          </cell>
          <cell r="V40">
            <v>0</v>
          </cell>
          <cell r="W40">
            <v>1011.5531358799999</v>
          </cell>
          <cell r="X40">
            <v>981.52352355959999</v>
          </cell>
          <cell r="Y40">
            <v>1048.6829933656909</v>
          </cell>
          <cell r="Z40">
            <v>999.20392174954986</v>
          </cell>
          <cell r="AA40">
            <v>861.62512085463584</v>
          </cell>
          <cell r="AB40">
            <v>704.08403833040995</v>
          </cell>
          <cell r="AC40">
            <v>1013.1409356702302</v>
          </cell>
          <cell r="AD40">
            <v>976.71584408615058</v>
          </cell>
          <cell r="AE40">
            <v>963.11537391673107</v>
          </cell>
          <cell r="AF40">
            <v>949.50854555525166</v>
          </cell>
          <cell r="AG40">
            <v>831.7372098815905</v>
          </cell>
          <cell r="AH40">
            <v>784.70031390058853</v>
          </cell>
          <cell r="AI40">
            <v>627.462319371185</v>
          </cell>
          <cell r="AJ40">
            <v>625.07998322320418</v>
          </cell>
          <cell r="AK40">
            <v>627.31008561053875</v>
          </cell>
          <cell r="AL40">
            <v>581.18509686522395</v>
          </cell>
          <cell r="AM40">
            <v>518.59056906166779</v>
          </cell>
          <cell r="AN40">
            <v>491.99294052866492</v>
          </cell>
          <cell r="AO40">
            <v>458.55621563250696</v>
          </cell>
          <cell r="AP40">
            <v>423.51630399142596</v>
          </cell>
          <cell r="AQ40">
            <v>19.825629465669323</v>
          </cell>
          <cell r="AR40">
            <v>17.521386520047237</v>
          </cell>
          <cell r="AS40">
            <v>19.162377265422119</v>
          </cell>
          <cell r="AT40">
            <v>13.880028796105936</v>
          </cell>
          <cell r="AU40">
            <v>8.1826418917578412</v>
          </cell>
        </row>
        <row r="41">
          <cell r="A41" t="str">
            <v>PRO6</v>
          </cell>
          <cell r="B41">
            <v>2209</v>
          </cell>
          <cell r="C41" t="str">
            <v>BONOS CONSOLIDACION 1ra Serie en Pesos</v>
          </cell>
          <cell r="D41" t="str">
            <v>S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1.05</v>
          </cell>
          <cell r="AI41">
            <v>9.0109999999999996E-2</v>
          </cell>
          <cell r="AJ41">
            <v>0.79226099999999999</v>
          </cell>
          <cell r="AK41">
            <v>2.0316880025773352</v>
          </cell>
          <cell r="AL41">
            <v>4.4362170000000001</v>
          </cell>
          <cell r="AM41">
            <v>6.6319700000000221</v>
          </cell>
          <cell r="AN41">
            <v>12.807052002398089</v>
          </cell>
          <cell r="AO41">
            <v>13.555734019728645</v>
          </cell>
          <cell r="AP41">
            <v>23.856722000000001</v>
          </cell>
          <cell r="AQ41">
            <v>24.872774399999919</v>
          </cell>
          <cell r="AR41">
            <v>38.917493160000106</v>
          </cell>
          <cell r="AS41">
            <v>24.435922719999954</v>
          </cell>
          <cell r="AT41">
            <v>18.010175399999927</v>
          </cell>
          <cell r="AU41">
            <v>0</v>
          </cell>
        </row>
        <row r="42">
          <cell r="A42" t="str">
            <v>PRO2</v>
          </cell>
          <cell r="B42">
            <v>42209</v>
          </cell>
          <cell r="C42" t="str">
            <v xml:space="preserve">BONO CONSOLIDACION 1 SERIE $            </v>
          </cell>
          <cell r="D42" t="str">
            <v>S</v>
          </cell>
          <cell r="V42">
            <v>0</v>
          </cell>
          <cell r="W42">
            <v>313.10264128417919</v>
          </cell>
          <cell r="X42">
            <v>319.94406000719999</v>
          </cell>
          <cell r="Y42">
            <v>304.74520650882749</v>
          </cell>
          <cell r="Z42">
            <v>432.91690192109849</v>
          </cell>
          <cell r="AA42">
            <v>360.77039853873129</v>
          </cell>
          <cell r="AB42">
            <v>276.21334344216604</v>
          </cell>
          <cell r="AC42">
            <v>304.0276951406849</v>
          </cell>
          <cell r="AD42">
            <v>199.03200187901808</v>
          </cell>
          <cell r="AE42">
            <v>251.40645197446426</v>
          </cell>
          <cell r="AF42">
            <v>204.76455491109652</v>
          </cell>
          <cell r="AG42">
            <v>148.61575508691905</v>
          </cell>
          <cell r="AH42">
            <v>160.73200776946325</v>
          </cell>
          <cell r="AI42">
            <v>153.78423343155427</v>
          </cell>
          <cell r="AJ42">
            <v>242.76310516138528</v>
          </cell>
          <cell r="AK42">
            <v>223.47044248046302</v>
          </cell>
          <cell r="AL42">
            <v>177.27396768557816</v>
          </cell>
          <cell r="AM42">
            <v>219.48456380904238</v>
          </cell>
          <cell r="AN42">
            <v>46.068187816573683</v>
          </cell>
          <cell r="AO42">
            <v>55.966508721519396</v>
          </cell>
          <cell r="AP42">
            <v>47.131356354414478</v>
          </cell>
          <cell r="AQ42">
            <v>37.206999417191689</v>
          </cell>
          <cell r="AR42">
            <v>24.254778694223436</v>
          </cell>
          <cell r="AS42">
            <v>18.086855764567773</v>
          </cell>
          <cell r="AT42">
            <v>8.3048441010685483</v>
          </cell>
          <cell r="AU42">
            <v>0</v>
          </cell>
        </row>
        <row r="43">
          <cell r="A43" t="str">
            <v>PRO8</v>
          </cell>
          <cell r="B43">
            <v>2208</v>
          </cell>
          <cell r="C43" t="str">
            <v>BONOS CONSOLIDACION 1ra Serie en Dólares</v>
          </cell>
          <cell r="D43" t="str">
            <v>S</v>
          </cell>
          <cell r="U43">
            <v>0</v>
          </cell>
          <cell r="V43">
            <v>0</v>
          </cell>
          <cell r="W43">
            <v>313.10264128417919</v>
          </cell>
          <cell r="X43">
            <v>319.94406000719999</v>
          </cell>
          <cell r="Y43">
            <v>304.74520650882749</v>
          </cell>
          <cell r="Z43">
            <v>432.91690192109849</v>
          </cell>
          <cell r="AA43">
            <v>360.77039853873129</v>
          </cell>
          <cell r="AB43">
            <v>276.21334344216604</v>
          </cell>
          <cell r="AC43">
            <v>304.0276951406849</v>
          </cell>
          <cell r="AD43">
            <v>199.03200187901808</v>
          </cell>
          <cell r="AE43">
            <v>251.40645197446426</v>
          </cell>
          <cell r="AF43">
            <v>204.76455491109652</v>
          </cell>
          <cell r="AG43">
            <v>148.61575508691905</v>
          </cell>
          <cell r="AH43">
            <v>160.73200776946325</v>
          </cell>
          <cell r="AI43">
            <v>153.78423343155427</v>
          </cell>
          <cell r="AJ43">
            <v>242.76310516138528</v>
          </cell>
          <cell r="AK43">
            <v>223.47044248046302</v>
          </cell>
          <cell r="AL43">
            <v>177.27396768557816</v>
          </cell>
          <cell r="AM43">
            <v>219.48456380904238</v>
          </cell>
          <cell r="AN43">
            <v>46.068187816573683</v>
          </cell>
          <cell r="AO43">
            <v>55.966508721519396</v>
          </cell>
          <cell r="AP43">
            <v>47.131356354414478</v>
          </cell>
          <cell r="AQ43">
            <v>37.206999417191689</v>
          </cell>
          <cell r="AR43">
            <v>24.254778694223436</v>
          </cell>
          <cell r="AS43">
            <v>18.086855764567773</v>
          </cell>
          <cell r="AT43">
            <v>8.3048441010685483</v>
          </cell>
          <cell r="AU43">
            <v>12.865641004713567</v>
          </cell>
        </row>
        <row r="44">
          <cell r="A44" t="str">
            <v>PRO9</v>
          </cell>
          <cell r="B44">
            <v>2208</v>
          </cell>
          <cell r="C44" t="str">
            <v>BONOS CONSOLIDACION 1ra Serie en Dólares</v>
          </cell>
          <cell r="D44" t="str">
            <v>S</v>
          </cell>
          <cell r="U44">
            <v>0</v>
          </cell>
          <cell r="V44">
            <v>0</v>
          </cell>
          <cell r="W44">
            <v>313.10264128417919</v>
          </cell>
          <cell r="X44">
            <v>319.94406000719999</v>
          </cell>
          <cell r="Y44">
            <v>304.74520650882749</v>
          </cell>
          <cell r="Z44">
            <v>432.91690192109849</v>
          </cell>
          <cell r="AA44">
            <v>360.77039853873129</v>
          </cell>
          <cell r="AB44">
            <v>276.21334344216604</v>
          </cell>
          <cell r="AC44">
            <v>304.0276951406849</v>
          </cell>
          <cell r="AD44">
            <v>199.03200187901808</v>
          </cell>
          <cell r="AE44">
            <v>251.40645197446426</v>
          </cell>
          <cell r="AF44">
            <v>204.76455491109652</v>
          </cell>
          <cell r="AG44">
            <v>148.61575508691905</v>
          </cell>
          <cell r="AH44">
            <v>160.73200776946325</v>
          </cell>
          <cell r="AI44">
            <v>153.78423343155427</v>
          </cell>
          <cell r="AJ44">
            <v>242.76310516138528</v>
          </cell>
          <cell r="AK44">
            <v>223.47044248046302</v>
          </cell>
          <cell r="AL44">
            <v>177.27396768557816</v>
          </cell>
          <cell r="AM44">
            <v>219.48456380904238</v>
          </cell>
          <cell r="AN44">
            <v>46.068187816573683</v>
          </cell>
          <cell r="AO44">
            <v>55.966508721519396</v>
          </cell>
          <cell r="AP44">
            <v>47.131356354414478</v>
          </cell>
          <cell r="AQ44">
            <v>0</v>
          </cell>
          <cell r="AR44">
            <v>0.711426</v>
          </cell>
          <cell r="AS44">
            <v>8.1182000000000004E-2</v>
          </cell>
          <cell r="AT44">
            <v>6.9409999999999999E-2</v>
          </cell>
          <cell r="AU44">
            <v>0</v>
          </cell>
        </row>
        <row r="45">
          <cell r="A45" t="str">
            <v>PRO3</v>
          </cell>
          <cell r="B45">
            <v>42208</v>
          </cell>
          <cell r="C45" t="str">
            <v xml:space="preserve">BONO CONSL. (U$S) ESCRIT. 1RA. SERIE    </v>
          </cell>
          <cell r="D45" t="str">
            <v>S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4.5968249754000006E-3</v>
          </cell>
          <cell r="AF45">
            <v>4.6316267130000009E-3</v>
          </cell>
          <cell r="AG45">
            <v>6.2814124594199994E-2</v>
          </cell>
          <cell r="AH45">
            <v>4.6999045086000002E-3</v>
          </cell>
          <cell r="AI45">
            <v>2.1236626564999996E-2</v>
          </cell>
          <cell r="AJ45">
            <v>6.2811730129999993E-2</v>
          </cell>
          <cell r="AK45">
            <v>0.2001978781066</v>
          </cell>
          <cell r="AL45">
            <v>5.889547648E-2</v>
          </cell>
          <cell r="AM45">
            <v>7.4845076058000004E-2</v>
          </cell>
          <cell r="AN45">
            <v>5.9736444480000005E-2</v>
          </cell>
          <cell r="AO45">
            <v>6.013614112E-2</v>
          </cell>
          <cell r="AP45">
            <v>5.9918402702071362E-2</v>
          </cell>
          <cell r="AQ45">
            <v>5.7633733707145904E-2</v>
          </cell>
          <cell r="AR45">
            <v>5.8205709883968865E-2</v>
          </cell>
          <cell r="AS45">
            <v>1.5446095878456847E-2</v>
          </cell>
          <cell r="AT45">
            <v>4.4104759658636767E-17</v>
          </cell>
          <cell r="AU45">
            <v>0</v>
          </cell>
        </row>
        <row r="46">
          <cell r="A46" t="str">
            <v>BIHD</v>
          </cell>
          <cell r="B46">
            <v>2130</v>
          </cell>
          <cell r="C46" t="str">
            <v>BONOS CONSOLIDACION 2da Serie en Pesos</v>
          </cell>
          <cell r="D46" t="str">
            <v>S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4.5968249754000006E-3</v>
          </cell>
          <cell r="AF46">
            <v>4.6316267130000009E-3</v>
          </cell>
          <cell r="AG46">
            <v>6.2814124594199994E-2</v>
          </cell>
          <cell r="AH46">
            <v>4.6999045086000002E-3</v>
          </cell>
          <cell r="AI46">
            <v>2.1236626564999996E-2</v>
          </cell>
          <cell r="AJ46">
            <v>6.2811730129999993E-2</v>
          </cell>
          <cell r="AK46">
            <v>0.2001978781066</v>
          </cell>
          <cell r="AL46">
            <v>5.889547648E-2</v>
          </cell>
          <cell r="AM46">
            <v>7.4845076058000004E-2</v>
          </cell>
          <cell r="AN46">
            <v>5.9736444480000005E-2</v>
          </cell>
          <cell r="AO46">
            <v>6.013614112E-2</v>
          </cell>
          <cell r="AP46">
            <v>5.9918402702071362E-2</v>
          </cell>
          <cell r="AQ46">
            <v>5.7633733707145904E-2</v>
          </cell>
          <cell r="AR46">
            <v>5.8205709883968865E-2</v>
          </cell>
          <cell r="AS46">
            <v>1.5446095878456847E-2</v>
          </cell>
          <cell r="AT46">
            <v>4.4104759658636767E-17</v>
          </cell>
          <cell r="AU46">
            <v>4.5211495420572796E-3</v>
          </cell>
        </row>
        <row r="47">
          <cell r="A47" t="str">
            <v>FERRO</v>
          </cell>
          <cell r="B47">
            <v>2130</v>
          </cell>
          <cell r="C47" t="str">
            <v>BONOS CONSOLIDACION 2da Serie en Pesos</v>
          </cell>
          <cell r="D47" t="str">
            <v>S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0.03</v>
          </cell>
          <cell r="AB47">
            <v>0.03</v>
          </cell>
          <cell r="AC47">
            <v>0.03</v>
          </cell>
          <cell r="AD47">
            <v>0.03</v>
          </cell>
          <cell r="AE47">
            <v>0.03</v>
          </cell>
          <cell r="AF47">
            <v>0.03</v>
          </cell>
          <cell r="AG47">
            <v>0.03</v>
          </cell>
          <cell r="AH47">
            <v>0.03</v>
          </cell>
          <cell r="AI47">
            <v>0.03</v>
          </cell>
          <cell r="AJ47">
            <v>0.03</v>
          </cell>
          <cell r="AK47">
            <v>0.03</v>
          </cell>
          <cell r="AL47">
            <v>0.03</v>
          </cell>
          <cell r="AM47">
            <v>0.03</v>
          </cell>
          <cell r="AN47">
            <v>0.03</v>
          </cell>
          <cell r="AO47">
            <v>0.03</v>
          </cell>
          <cell r="AP47">
            <v>0.03</v>
          </cell>
          <cell r="AQ47">
            <v>0.03</v>
          </cell>
          <cell r="AR47">
            <v>0.03</v>
          </cell>
          <cell r="AS47">
            <v>0.03</v>
          </cell>
          <cell r="AT47">
            <v>0.03</v>
          </cell>
          <cell r="AU47">
            <v>0</v>
          </cell>
        </row>
        <row r="48">
          <cell r="A48" t="str">
            <v>PRO4</v>
          </cell>
          <cell r="B48">
            <v>42130</v>
          </cell>
          <cell r="C48" t="str">
            <v xml:space="preserve">BONO CONSOL. ($) ESCRIT.  2 DA. SERIE   </v>
          </cell>
          <cell r="D48" t="str">
            <v>S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0.16531432060000001</v>
          </cell>
          <cell r="AD48">
            <v>3.91244624092</v>
          </cell>
          <cell r="AE48">
            <v>6.4310707104121558</v>
          </cell>
          <cell r="AF48">
            <v>7.4728956580491417</v>
          </cell>
          <cell r="AG48">
            <v>5.0996061358522091</v>
          </cell>
          <cell r="AH48">
            <v>6.9812167767410003</v>
          </cell>
          <cell r="AI48">
            <v>10.259108328562981</v>
          </cell>
          <cell r="AJ48">
            <v>13.07976840555</v>
          </cell>
          <cell r="AK48">
            <v>16.721844796986456</v>
          </cell>
          <cell r="AL48">
            <v>26.257733558587535</v>
          </cell>
          <cell r="AM48">
            <v>43.643355792949166</v>
          </cell>
          <cell r="AN48">
            <v>43.289319766131285</v>
          </cell>
          <cell r="AO48">
            <v>62.825711398827224</v>
          </cell>
          <cell r="AP48">
            <v>60.391025244598779</v>
          </cell>
          <cell r="AQ48">
            <v>22.701954165865722</v>
          </cell>
          <cell r="AR48">
            <v>21.72719583007256</v>
          </cell>
          <cell r="AS48">
            <v>14.107000190912448</v>
          </cell>
          <cell r="AT48">
            <v>16.611540701962799</v>
          </cell>
          <cell r="AU48">
            <v>0</v>
          </cell>
        </row>
        <row r="49">
          <cell r="A49" t="str">
            <v>BT01</v>
          </cell>
          <cell r="B49">
            <v>2129</v>
          </cell>
          <cell r="C49" t="str">
            <v>BONOS CONSOLIDACION 2da Serie en Dólares</v>
          </cell>
          <cell r="D49" t="str">
            <v>S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0.16531432060000001</v>
          </cell>
          <cell r="AD49">
            <v>3.91244624092</v>
          </cell>
          <cell r="AE49">
            <v>6.4310707104121558</v>
          </cell>
          <cell r="AF49">
            <v>7.4728956580491417</v>
          </cell>
          <cell r="AG49">
            <v>5.0996061358522091</v>
          </cell>
          <cell r="AH49">
            <v>6.9812167767410003</v>
          </cell>
          <cell r="AI49">
            <v>10.259108328562981</v>
          </cell>
          <cell r="AJ49">
            <v>13.07976840555</v>
          </cell>
          <cell r="AK49">
            <v>16.721844796986456</v>
          </cell>
          <cell r="AL49">
            <v>26.257733558587535</v>
          </cell>
          <cell r="AM49">
            <v>43.643355792949166</v>
          </cell>
          <cell r="AN49">
            <v>43.289319766131285</v>
          </cell>
          <cell r="AO49">
            <v>62.825711398827224</v>
          </cell>
          <cell r="AP49">
            <v>60.391025244598779</v>
          </cell>
          <cell r="AQ49">
            <v>22.701954165865722</v>
          </cell>
          <cell r="AR49">
            <v>21.72719583007256</v>
          </cell>
          <cell r="AS49">
            <v>14.107000190912448</v>
          </cell>
          <cell r="AT49">
            <v>16.611540701962799</v>
          </cell>
          <cell r="AU49">
            <v>17.829642585118481</v>
          </cell>
        </row>
        <row r="50">
          <cell r="A50" t="str">
            <v>BT02</v>
          </cell>
          <cell r="B50">
            <v>2129</v>
          </cell>
          <cell r="C50" t="str">
            <v>BONOS CONSOLIDACION 2da Serie en Dólares</v>
          </cell>
          <cell r="D50" t="str">
            <v>S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129.86100000000013</v>
          </cell>
          <cell r="AB50">
            <v>364.97300000000001</v>
          </cell>
          <cell r="AC50">
            <v>404.53199999999998</v>
          </cell>
          <cell r="AD50">
            <v>349.41300000000001</v>
          </cell>
          <cell r="AE50">
            <v>427.41699999999997</v>
          </cell>
          <cell r="AF50">
            <v>652.678</v>
          </cell>
          <cell r="AG50">
            <v>659.11800000000005</v>
          </cell>
          <cell r="AH50">
            <v>686.34299999999996</v>
          </cell>
          <cell r="AI50">
            <v>698.19500000000005</v>
          </cell>
          <cell r="AJ50">
            <v>747.68299999999999</v>
          </cell>
          <cell r="AK50">
            <v>764.26</v>
          </cell>
          <cell r="AL50">
            <v>753.17300000000034</v>
          </cell>
          <cell r="AM50">
            <v>742.46199999999999</v>
          </cell>
          <cell r="AN50">
            <v>713.89</v>
          </cell>
          <cell r="AO50">
            <v>491.34899999999999</v>
          </cell>
          <cell r="AP50">
            <v>488.66699999999997</v>
          </cell>
          <cell r="AQ50">
            <v>361.20400000000001</v>
          </cell>
          <cell r="AR50">
            <v>342.661</v>
          </cell>
          <cell r="AS50">
            <v>243.00200000000001</v>
          </cell>
          <cell r="AT50">
            <v>0</v>
          </cell>
          <cell r="AU50">
            <v>0</v>
          </cell>
        </row>
        <row r="51">
          <cell r="A51" t="str">
            <v>PRO5</v>
          </cell>
          <cell r="B51">
            <v>42129</v>
          </cell>
          <cell r="C51" t="str">
            <v xml:space="preserve">BONO CONSOL.(U$S) ESCRIT. 2 DA SERIE    </v>
          </cell>
          <cell r="D51" t="str">
            <v>S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4.7534E-2</v>
          </cell>
          <cell r="AN51">
            <v>15.183881001472756</v>
          </cell>
          <cell r="AO51">
            <v>12.792199999999999</v>
          </cell>
          <cell r="AP51">
            <v>21.062260999999999</v>
          </cell>
          <cell r="AQ51">
            <v>20.818826880000017</v>
          </cell>
          <cell r="AR51">
            <v>16.538665199999929</v>
          </cell>
          <cell r="AS51">
            <v>10.838651999999914</v>
          </cell>
          <cell r="AT51">
            <v>0</v>
          </cell>
          <cell r="AU51">
            <v>0</v>
          </cell>
        </row>
        <row r="52">
          <cell r="A52" t="str">
            <v>BT03Flot</v>
          </cell>
          <cell r="B52">
            <v>2156</v>
          </cell>
          <cell r="C52" t="str">
            <v>BONOS CONSOLIDACION 3ra Serie en Pesos</v>
          </cell>
          <cell r="D52" t="str">
            <v>N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4.7534E-2</v>
          </cell>
          <cell r="AN52">
            <v>15.183881001472756</v>
          </cell>
          <cell r="AO52">
            <v>12.792199999999999</v>
          </cell>
          <cell r="AP52">
            <v>21.062260999999999</v>
          </cell>
          <cell r="AQ52">
            <v>20.818826880000017</v>
          </cell>
          <cell r="AR52">
            <v>16.538665199999929</v>
          </cell>
          <cell r="AS52">
            <v>10.838651999999914</v>
          </cell>
          <cell r="AT52">
            <v>10.182811799999989</v>
          </cell>
          <cell r="AU52">
            <v>4.0573671600000001</v>
          </cell>
        </row>
        <row r="53">
          <cell r="A53" t="str">
            <v>BT04</v>
          </cell>
          <cell r="B53">
            <v>2156</v>
          </cell>
          <cell r="C53" t="str">
            <v>BONOS CONSOLIDACION 3ra Serie en Pesos</v>
          </cell>
          <cell r="D53" t="str">
            <v>N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138.12399601058198</v>
          </cell>
          <cell r="AJ53">
            <v>224.79051798804807</v>
          </cell>
          <cell r="AK53">
            <v>241.7449</v>
          </cell>
          <cell r="AL53">
            <v>221.50846399617578</v>
          </cell>
          <cell r="AM53">
            <v>331.31151699999998</v>
          </cell>
          <cell r="AN53">
            <v>327.30173500000001</v>
          </cell>
          <cell r="AO53">
            <v>329.33452900103009</v>
          </cell>
          <cell r="AP53">
            <v>195.287995</v>
          </cell>
          <cell r="AQ53">
            <v>134.475695</v>
          </cell>
          <cell r="AR53">
            <v>130.90362099999999</v>
          </cell>
          <cell r="AS53">
            <v>78.915716000000003</v>
          </cell>
          <cell r="AT53">
            <v>86.583769000000004</v>
          </cell>
          <cell r="AU53">
            <v>0</v>
          </cell>
        </row>
        <row r="54">
          <cell r="A54" t="str">
            <v>PRO6</v>
          </cell>
          <cell r="B54">
            <v>42156</v>
          </cell>
          <cell r="C54" t="str">
            <v>BONOS CONSOLIDACION 3RA SERIE ($) ESCRIT</v>
          </cell>
          <cell r="D54" t="str">
            <v>N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1.05</v>
          </cell>
          <cell r="AI54">
            <v>9.0109999999999996E-2</v>
          </cell>
          <cell r="AJ54">
            <v>0.79226099999999999</v>
          </cell>
          <cell r="AK54">
            <v>2.0316880025773352</v>
          </cell>
          <cell r="AL54">
            <v>4.4362170000000001</v>
          </cell>
          <cell r="AM54">
            <v>6.6319700000000221</v>
          </cell>
          <cell r="AN54">
            <v>12.807052002398089</v>
          </cell>
          <cell r="AO54">
            <v>13.555734019728645</v>
          </cell>
          <cell r="AP54">
            <v>23.856722000000001</v>
          </cell>
          <cell r="AQ54">
            <v>24.872774399999919</v>
          </cell>
          <cell r="AR54">
            <v>38.917493160000106</v>
          </cell>
          <cell r="AS54">
            <v>24.435922719999954</v>
          </cell>
          <cell r="AT54">
            <v>18.010175399999927</v>
          </cell>
          <cell r="AU54">
            <v>0</v>
          </cell>
        </row>
        <row r="55">
          <cell r="A55" t="str">
            <v>BT06</v>
          </cell>
          <cell r="B55">
            <v>2155</v>
          </cell>
          <cell r="C55" t="str">
            <v>BONOS CONSOLIDACION 3ra Serie en Dólares</v>
          </cell>
          <cell r="D55" t="str">
            <v>N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1.05</v>
          </cell>
          <cell r="AI55">
            <v>9.0109999999999996E-2</v>
          </cell>
          <cell r="AJ55">
            <v>0.79226099999999999</v>
          </cell>
          <cell r="AK55">
            <v>2.0316880025773352</v>
          </cell>
          <cell r="AL55">
            <v>4.4362170000000001</v>
          </cell>
          <cell r="AM55">
            <v>6.6319700000000221</v>
          </cell>
          <cell r="AN55">
            <v>12.807052002398089</v>
          </cell>
          <cell r="AO55">
            <v>13.555734019728645</v>
          </cell>
          <cell r="AP55">
            <v>23.856722000000001</v>
          </cell>
          <cell r="AQ55">
            <v>24.872774399999919</v>
          </cell>
          <cell r="AR55">
            <v>38.917493160000106</v>
          </cell>
          <cell r="AS55">
            <v>24.435922719999954</v>
          </cell>
          <cell r="AT55">
            <v>18.010175399999927</v>
          </cell>
          <cell r="AU55">
            <v>18.0297348</v>
          </cell>
        </row>
        <row r="56">
          <cell r="A56" t="str">
            <v>BT27</v>
          </cell>
          <cell r="B56">
            <v>2155</v>
          </cell>
          <cell r="C56" t="str">
            <v>BONOS CONSOLIDACION 3ra Serie en Dólares</v>
          </cell>
          <cell r="D56" t="str">
            <v>N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11.324999999999999</v>
          </cell>
          <cell r="AJ56">
            <v>11.324999999999999</v>
          </cell>
          <cell r="AK56">
            <v>0.70699999999999996</v>
          </cell>
          <cell r="AL56">
            <v>6.7070000000000034</v>
          </cell>
          <cell r="AM56">
            <v>6.7070000000000034</v>
          </cell>
          <cell r="AN56">
            <v>0.70699999999999996</v>
          </cell>
          <cell r="AO56">
            <v>0.70699999999999996</v>
          </cell>
          <cell r="AP56">
            <v>0.70699999999999996</v>
          </cell>
          <cell r="AQ56">
            <v>0.72</v>
          </cell>
          <cell r="AR56">
            <v>1</v>
          </cell>
          <cell r="AS56">
            <v>1.2999999999999999E-2</v>
          </cell>
          <cell r="AT56">
            <v>1.2999999999999999E-2</v>
          </cell>
          <cell r="AU56">
            <v>0</v>
          </cell>
        </row>
        <row r="57">
          <cell r="A57" t="str">
            <v>PRO7</v>
          </cell>
          <cell r="B57">
            <v>42155</v>
          </cell>
          <cell r="C57" t="str">
            <v xml:space="preserve">BONO CONSOLIDACION 3 SERIE U$S          </v>
          </cell>
          <cell r="D57" t="str">
            <v>N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A58" t="str">
            <v>PRO8</v>
          </cell>
          <cell r="B58">
            <v>2438</v>
          </cell>
          <cell r="C58" t="str">
            <v xml:space="preserve">BONOS CONSOLIDACION U$S ESCRIT.4TA.     </v>
          </cell>
          <cell r="D58" t="str">
            <v>S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7.6166067490811892E-3</v>
          </cell>
        </row>
        <row r="59">
          <cell r="A59" t="str">
            <v>PRO9</v>
          </cell>
          <cell r="B59">
            <v>0</v>
          </cell>
          <cell r="C59" t="str">
            <v xml:space="preserve">BONOS CONSOLIDACION PESOS ESCRIT.5TA.S. </v>
          </cell>
          <cell r="D59" t="str">
            <v>N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0.1</v>
          </cell>
          <cell r="AR59">
            <v>0.11062311000000001</v>
          </cell>
          <cell r="AS59">
            <v>0.11721012006767452</v>
          </cell>
          <cell r="AT59">
            <v>0.12768050575779077</v>
          </cell>
          <cell r="AU59">
            <v>4.658527495497463E-2</v>
          </cell>
        </row>
        <row r="60">
          <cell r="A60" t="str">
            <v>BTVAU$</v>
          </cell>
          <cell r="B60">
            <v>2441</v>
          </cell>
          <cell r="C60" t="str">
            <v xml:space="preserve">BONOS CONSOLIDACION PESOS ESCRIT.5TA.S. </v>
          </cell>
          <cell r="D60" t="str">
            <v>N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0.711426</v>
          </cell>
          <cell r="AS60">
            <v>8.1182000000000004E-2</v>
          </cell>
          <cell r="AT60">
            <v>6.9409999999999999E-2</v>
          </cell>
          <cell r="AU60">
            <v>1.4599999999999999E-3</v>
          </cell>
        </row>
        <row r="61">
          <cell r="A61" t="str">
            <v>PRO7</v>
          </cell>
          <cell r="B61">
            <v>2441</v>
          </cell>
          <cell r="C61" t="str">
            <v xml:space="preserve">BONOS CONSOLIDACION PESOS ESCRIT.5TA.S. </v>
          </cell>
          <cell r="D61" t="str">
            <v>N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17.605</v>
          </cell>
          <cell r="AK61">
            <v>38.192999999999998</v>
          </cell>
          <cell r="AL61">
            <v>61.671999999999997</v>
          </cell>
          <cell r="AM61">
            <v>30.948</v>
          </cell>
          <cell r="AN61">
            <v>48.759</v>
          </cell>
          <cell r="AO61">
            <v>40.109000000000002</v>
          </cell>
          <cell r="AP61">
            <v>123.86899999999999</v>
          </cell>
          <cell r="AQ61">
            <v>0</v>
          </cell>
          <cell r="AR61">
            <v>0.711426</v>
          </cell>
          <cell r="AS61">
            <v>8.1182000000000004E-2</v>
          </cell>
          <cell r="AT61">
            <v>6.9409999999999999E-2</v>
          </cell>
          <cell r="AU61">
            <v>1.4599999999999999E-3</v>
          </cell>
        </row>
        <row r="62">
          <cell r="A62" t="str">
            <v>PRO10</v>
          </cell>
          <cell r="B62">
            <v>42441</v>
          </cell>
          <cell r="C62" t="str">
            <v xml:space="preserve">BONO CONSOLIDACION 5 SERIE $            </v>
          </cell>
          <cell r="D62" t="str">
            <v>N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2.8000000000000001E-2</v>
          </cell>
          <cell r="AR62">
            <v>4.6283999999999999E-2</v>
          </cell>
          <cell r="AS62">
            <v>2.6374000000000002E-2</v>
          </cell>
          <cell r="AT62">
            <v>11.567389</v>
          </cell>
          <cell r="AU62">
            <v>0</v>
          </cell>
        </row>
        <row r="63">
          <cell r="A63" t="str">
            <v>BP01/E600</v>
          </cell>
          <cell r="B63">
            <v>2440</v>
          </cell>
          <cell r="C63" t="str">
            <v xml:space="preserve">BONOS CONSOLIDACION U$S ESCRIT.5TA.S.   </v>
          </cell>
          <cell r="D63" t="str">
            <v>N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2.8000000000000001E-2</v>
          </cell>
          <cell r="AR63">
            <v>4.6283999999999999E-2</v>
          </cell>
          <cell r="AS63">
            <v>2.6374000000000002E-2</v>
          </cell>
          <cell r="AT63">
            <v>11.567389</v>
          </cell>
          <cell r="AU63">
            <v>11.499563</v>
          </cell>
        </row>
        <row r="64">
          <cell r="A64" t="str">
            <v>BP01/E521</v>
          </cell>
          <cell r="B64">
            <v>2440</v>
          </cell>
          <cell r="C64" t="str">
            <v xml:space="preserve">BONOS CONSOLIDACION U$S ESCRIT.5TA.S.   </v>
          </cell>
          <cell r="D64" t="str">
            <v>N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20.54</v>
          </cell>
          <cell r="AL64">
            <v>40.734999999999999</v>
          </cell>
          <cell r="AM64">
            <v>9.484</v>
          </cell>
          <cell r="AN64">
            <v>9.407</v>
          </cell>
          <cell r="AO64">
            <v>10.92</v>
          </cell>
          <cell r="AP64">
            <v>99.313999999999993</v>
          </cell>
          <cell r="AQ64">
            <v>2.8000000000000001E-2</v>
          </cell>
          <cell r="AR64">
            <v>4.6283999999999999E-2</v>
          </cell>
          <cell r="AS64">
            <v>2.6374000000000002E-2</v>
          </cell>
          <cell r="AT64">
            <v>11.567389</v>
          </cell>
          <cell r="AU64">
            <v>11.499563</v>
          </cell>
        </row>
        <row r="65">
          <cell r="A65" t="str">
            <v>BIHD</v>
          </cell>
          <cell r="B65">
            <v>42440</v>
          </cell>
          <cell r="C65" t="str">
            <v xml:space="preserve">BONO CONSOLIDACION 5 SERIE U$S          </v>
          </cell>
          <cell r="D65" t="str">
            <v>N</v>
          </cell>
          <cell r="U65">
            <v>0</v>
          </cell>
          <cell r="V65">
            <v>0</v>
          </cell>
          <cell r="W65">
            <v>1.1336422638577675</v>
          </cell>
          <cell r="X65">
            <v>6.6835632417107521E-3</v>
          </cell>
          <cell r="Y65">
            <v>6.7740633629812079E-3</v>
          </cell>
          <cell r="Z65">
            <v>6.8687006326526006E-3</v>
          </cell>
          <cell r="AA65">
            <v>6.9669472636741678E-3</v>
          </cell>
          <cell r="AB65">
            <v>3.6589638037176071</v>
          </cell>
          <cell r="AC65">
            <v>3.7110266053827639</v>
          </cell>
          <cell r="AD65">
            <v>1.1732656508120816</v>
          </cell>
          <cell r="AE65">
            <v>0.66436070831221483</v>
          </cell>
          <cell r="AF65">
            <v>0.67074871028319316</v>
          </cell>
          <cell r="AG65">
            <v>0.68293534546785617</v>
          </cell>
          <cell r="AH65">
            <v>0.66572538084399657</v>
          </cell>
          <cell r="AI65">
            <v>0.64851541255694778</v>
          </cell>
          <cell r="AJ65">
            <v>0.65003442339260409</v>
          </cell>
          <cell r="AK65">
            <v>0.61445983555309458</v>
          </cell>
          <cell r="AL65">
            <v>0.59723965673058466</v>
          </cell>
          <cell r="AM65">
            <v>0.58001947977179213</v>
          </cell>
          <cell r="AN65">
            <v>0.57614865739812826</v>
          </cell>
          <cell r="AO65">
            <v>0.55852001244988947</v>
          </cell>
          <cell r="AP65">
            <v>0.5408913800038474</v>
          </cell>
          <cell r="AQ65">
            <v>1.8096080166165044E-2</v>
          </cell>
          <cell r="AR65">
            <v>1.7486426128482661E-2</v>
          </cell>
          <cell r="AS65">
            <v>1.5934514701997721E-2</v>
          </cell>
          <cell r="AT65">
            <v>1.5358898631912683E-2</v>
          </cell>
          <cell r="AU65">
            <v>0</v>
          </cell>
        </row>
        <row r="66">
          <cell r="A66" t="str">
            <v>FERRO</v>
          </cell>
          <cell r="B66">
            <v>2193</v>
          </cell>
          <cell r="C66" t="str">
            <v>FERROBONOS</v>
          </cell>
          <cell r="D66" t="str">
            <v>N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0.03</v>
          </cell>
          <cell r="AB66">
            <v>0.03</v>
          </cell>
          <cell r="AC66">
            <v>0.03</v>
          </cell>
          <cell r="AD66">
            <v>0.03</v>
          </cell>
          <cell r="AE66">
            <v>0.03</v>
          </cell>
          <cell r="AF66">
            <v>0.03</v>
          </cell>
          <cell r="AG66">
            <v>0.03</v>
          </cell>
          <cell r="AH66">
            <v>0.03</v>
          </cell>
          <cell r="AI66">
            <v>0.03</v>
          </cell>
          <cell r="AJ66">
            <v>0.03</v>
          </cell>
          <cell r="AK66">
            <v>0.03</v>
          </cell>
          <cell r="AL66">
            <v>0.03</v>
          </cell>
          <cell r="AM66">
            <v>0.03</v>
          </cell>
          <cell r="AN66">
            <v>0.03</v>
          </cell>
          <cell r="AO66">
            <v>0.03</v>
          </cell>
          <cell r="AP66">
            <v>0.03</v>
          </cell>
          <cell r="AQ66">
            <v>0.03</v>
          </cell>
          <cell r="AR66">
            <v>0.03</v>
          </cell>
          <cell r="AS66">
            <v>0.03</v>
          </cell>
          <cell r="AT66">
            <v>0.03</v>
          </cell>
          <cell r="AU66">
            <v>0.03</v>
          </cell>
        </row>
        <row r="67">
          <cell r="A67" t="str">
            <v>BT98</v>
          </cell>
          <cell r="B67">
            <v>5301</v>
          </cell>
          <cell r="C67" t="str">
            <v xml:space="preserve">BONOS DEL TESORO ( BONTES ) V.13/12/98  </v>
          </cell>
          <cell r="D67" t="str">
            <v>N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38.5</v>
          </cell>
          <cell r="Z67">
            <v>327.84600000000012</v>
          </cell>
          <cell r="AA67">
            <v>309.51900000000001</v>
          </cell>
          <cell r="AB67">
            <v>346.68199999999996</v>
          </cell>
          <cell r="AC67">
            <v>194.364</v>
          </cell>
          <cell r="AD67">
            <v>390.95</v>
          </cell>
          <cell r="AE67">
            <v>433.3570000000002</v>
          </cell>
          <cell r="AF67">
            <v>510.93299999999999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A68" t="str">
            <v>BT01</v>
          </cell>
          <cell r="B68">
            <v>5305</v>
          </cell>
          <cell r="C68" t="str">
            <v xml:space="preserve">BONOS DEL TESORO (BONTES) 9,50 % V.2001 </v>
          </cell>
          <cell r="D68" t="str">
            <v>N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147.59725699792969</v>
          </cell>
          <cell r="AJ68">
            <v>198.41945599801392</v>
          </cell>
          <cell r="AK68">
            <v>207.59359799794643</v>
          </cell>
          <cell r="AL68">
            <v>253.38191000959682</v>
          </cell>
          <cell r="AM68">
            <v>221.70635501507545</v>
          </cell>
          <cell r="AN68">
            <v>259.51565400774456</v>
          </cell>
          <cell r="AO68">
            <v>223.79784700099307</v>
          </cell>
          <cell r="AP68">
            <v>194.29609500000001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A69" t="str">
            <v>BT02</v>
          </cell>
          <cell r="B69">
            <v>5302</v>
          </cell>
          <cell r="C69" t="str">
            <v xml:space="preserve">BONOS DEL TESORO (BONTES ) V. 9/5/2002  </v>
          </cell>
          <cell r="D69" t="str">
            <v>N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129.86100000000013</v>
          </cell>
          <cell r="AB69">
            <v>364.97300000000001</v>
          </cell>
          <cell r="AC69">
            <v>404.53199999999998</v>
          </cell>
          <cell r="AD69">
            <v>349.41300000000001</v>
          </cell>
          <cell r="AE69">
            <v>427.41699999999997</v>
          </cell>
          <cell r="AF69">
            <v>652.678</v>
          </cell>
          <cell r="AG69">
            <v>659.11800000000005</v>
          </cell>
          <cell r="AH69">
            <v>686.34299999999996</v>
          </cell>
          <cell r="AI69">
            <v>698.19500000000005</v>
          </cell>
          <cell r="AJ69">
            <v>747.68299999999999</v>
          </cell>
          <cell r="AK69">
            <v>764.26</v>
          </cell>
          <cell r="AL69">
            <v>753.17300000000034</v>
          </cell>
          <cell r="AM69">
            <v>742.46199999999999</v>
          </cell>
          <cell r="AN69">
            <v>713.89</v>
          </cell>
          <cell r="AO69">
            <v>491.34899999999999</v>
          </cell>
          <cell r="AP69">
            <v>488.66699999999997</v>
          </cell>
          <cell r="AQ69">
            <v>361.20400000000001</v>
          </cell>
          <cell r="AR69">
            <v>342.661</v>
          </cell>
          <cell r="AS69">
            <v>243.00200000000001</v>
          </cell>
          <cell r="AT69">
            <v>251.70400000000001</v>
          </cell>
          <cell r="AU69">
            <v>268.41899999999998</v>
          </cell>
        </row>
        <row r="70">
          <cell r="A70" t="str">
            <v>BT03</v>
          </cell>
          <cell r="B70">
            <v>5307</v>
          </cell>
          <cell r="C70" t="str">
            <v xml:space="preserve">BONOS DEL TESORO U$S(BONTES)11,75% 2003 </v>
          </cell>
          <cell r="D70" t="str">
            <v>N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154.55578900483084</v>
          </cell>
          <cell r="AM70">
            <v>227.31303800804835</v>
          </cell>
          <cell r="AN70">
            <v>218.69150600571979</v>
          </cell>
          <cell r="AO70">
            <v>259.52081699600791</v>
          </cell>
          <cell r="AP70">
            <v>282.79060900000002</v>
          </cell>
          <cell r="AQ70">
            <v>191.901364</v>
          </cell>
          <cell r="AR70">
            <v>168.52092999999999</v>
          </cell>
          <cell r="AS70">
            <v>81.679444000000004</v>
          </cell>
          <cell r="AT70">
            <v>75.928169999999994</v>
          </cell>
          <cell r="AU70">
            <v>89.560400999999999</v>
          </cell>
        </row>
        <row r="71">
          <cell r="A71" t="str">
            <v>BT03Flot</v>
          </cell>
          <cell r="B71">
            <v>5303</v>
          </cell>
          <cell r="C71" t="str">
            <v>BONOS DEL TESORO U$S (BONTES)V.21-7-2003</v>
          </cell>
          <cell r="D71" t="str">
            <v>N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276.93299999999999</v>
          </cell>
          <cell r="AG71">
            <v>149.69800000000001</v>
          </cell>
          <cell r="AH71">
            <v>126.83</v>
          </cell>
          <cell r="AI71">
            <v>133.203</v>
          </cell>
          <cell r="AJ71">
            <v>133.506</v>
          </cell>
          <cell r="AK71">
            <v>112.27800000000001</v>
          </cell>
          <cell r="AL71">
            <v>113.785</v>
          </cell>
          <cell r="AM71">
            <v>135.77799999999999</v>
          </cell>
          <cell r="AN71">
            <v>118.477</v>
          </cell>
          <cell r="AO71">
            <v>63.860999999999997</v>
          </cell>
          <cell r="AP71">
            <v>34.993000000000002</v>
          </cell>
          <cell r="AQ71">
            <v>13.929</v>
          </cell>
          <cell r="AR71">
            <v>17.811</v>
          </cell>
          <cell r="AS71">
            <v>12.657</v>
          </cell>
          <cell r="AT71">
            <v>13.613</v>
          </cell>
          <cell r="AU71">
            <v>14.61</v>
          </cell>
        </row>
        <row r="72">
          <cell r="A72" t="str">
            <v>BT04</v>
          </cell>
          <cell r="B72">
            <v>5306</v>
          </cell>
          <cell r="C72" t="str">
            <v xml:space="preserve">BONOS DEL TESORO (BONTES) 11,25% V.2004 </v>
          </cell>
          <cell r="D72" t="str">
            <v>N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138.12399601058198</v>
          </cell>
          <cell r="AJ72">
            <v>224.79051798804807</v>
          </cell>
          <cell r="AK72">
            <v>241.7449</v>
          </cell>
          <cell r="AL72">
            <v>221.50846399617578</v>
          </cell>
          <cell r="AM72">
            <v>331.31151699999998</v>
          </cell>
          <cell r="AN72">
            <v>327.30173500000001</v>
          </cell>
          <cell r="AO72">
            <v>329.33452900103009</v>
          </cell>
          <cell r="AP72">
            <v>195.287995</v>
          </cell>
          <cell r="AQ72">
            <v>134.475695</v>
          </cell>
          <cell r="AR72">
            <v>130.90362099999999</v>
          </cell>
          <cell r="AS72">
            <v>78.915716000000003</v>
          </cell>
          <cell r="AT72">
            <v>86.583769000000004</v>
          </cell>
          <cell r="AU72">
            <v>87.756361999999996</v>
          </cell>
        </row>
        <row r="73">
          <cell r="A73" t="str">
            <v>BT05</v>
          </cell>
          <cell r="B73">
            <v>5308</v>
          </cell>
          <cell r="C73" t="str">
            <v>BONOS DEL TESORO U$S(BONTES)12,125% 2005</v>
          </cell>
          <cell r="D73" t="str">
            <v>N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110.17448399806381</v>
          </cell>
          <cell r="AM73">
            <v>199.12099500513852</v>
          </cell>
          <cell r="AN73">
            <v>283.55675800956908</v>
          </cell>
          <cell r="AO73">
            <v>354.65318800403224</v>
          </cell>
          <cell r="AP73">
            <v>231.21057500000001</v>
          </cell>
          <cell r="AQ73">
            <v>177.37463</v>
          </cell>
          <cell r="AR73">
            <v>161.81280699999999</v>
          </cell>
          <cell r="AS73">
            <v>92.387896999999995</v>
          </cell>
          <cell r="AT73">
            <v>111.30803299999999</v>
          </cell>
          <cell r="AU73">
            <v>114.19304200000001</v>
          </cell>
        </row>
        <row r="74">
          <cell r="A74" t="str">
            <v>BT06</v>
          </cell>
          <cell r="B74">
            <v>5309</v>
          </cell>
          <cell r="C74" t="str">
            <v>BONOS DEL TESORO (BONTES) U$S V.15/05/06</v>
          </cell>
          <cell r="D74" t="str">
            <v>N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301.76301599999999</v>
          </cell>
          <cell r="AQ74">
            <v>52.991059999999997</v>
          </cell>
          <cell r="AR74">
            <v>36.736552000000003</v>
          </cell>
          <cell r="AS74">
            <v>20.760338999999998</v>
          </cell>
          <cell r="AT74">
            <v>17.963735</v>
          </cell>
          <cell r="AU74">
            <v>21.220146</v>
          </cell>
        </row>
        <row r="75">
          <cell r="A75" t="str">
            <v>BT27</v>
          </cell>
          <cell r="B75">
            <v>5304</v>
          </cell>
          <cell r="C75" t="str">
            <v xml:space="preserve">BONOS TESORO U$S (BONTES)V.19-9-2027    </v>
          </cell>
          <cell r="D75" t="str">
            <v>N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11.324999999999999</v>
          </cell>
          <cell r="AJ75">
            <v>11.324999999999999</v>
          </cell>
          <cell r="AK75">
            <v>0.70699999999999996</v>
          </cell>
          <cell r="AL75">
            <v>6.7070000000000034</v>
          </cell>
          <cell r="AM75">
            <v>6.7070000000000034</v>
          </cell>
          <cell r="AN75">
            <v>0.70699999999999996</v>
          </cell>
          <cell r="AO75">
            <v>0.70699999999999996</v>
          </cell>
          <cell r="AP75">
            <v>0.70699999999999996</v>
          </cell>
          <cell r="AQ75">
            <v>0.72</v>
          </cell>
          <cell r="AR75">
            <v>1</v>
          </cell>
          <cell r="AS75">
            <v>1.2999999999999999E-2</v>
          </cell>
          <cell r="AT75">
            <v>1.2999999999999999E-2</v>
          </cell>
          <cell r="AU75">
            <v>0</v>
          </cell>
        </row>
        <row r="76">
          <cell r="A76" t="str">
            <v>BT2006</v>
          </cell>
          <cell r="B76">
            <v>0</v>
          </cell>
          <cell r="C76" t="str">
            <v>BONOS TESORO U$S (BONTES) V.2006 (YPF)</v>
          </cell>
          <cell r="D76" t="str">
            <v>N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A77" t="str">
            <v>BOARDOM</v>
          </cell>
          <cell r="B77">
            <v>0</v>
          </cell>
          <cell r="C77" t="str">
            <v>BONO ARGENTINA - TRAMO DOMESTICO</v>
          </cell>
          <cell r="D77" t="str">
            <v>N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A78" t="str">
            <v>BTVA$</v>
          </cell>
          <cell r="B78">
            <v>0</v>
          </cell>
          <cell r="C78" t="str">
            <v xml:space="preserve">BONOS GOB. NACIONAL PESOS T.VARIA. V.2001 </v>
          </cell>
          <cell r="D78" t="str">
            <v>N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BTVAU$</v>
          </cell>
          <cell r="B79">
            <v>5401</v>
          </cell>
          <cell r="C79" t="str">
            <v xml:space="preserve">BONOS GOB. NACIONAL U$S T.VARIA. V.2001 </v>
          </cell>
          <cell r="D79" t="str">
            <v>N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101</v>
          </cell>
          <cell r="AE79">
            <v>104</v>
          </cell>
          <cell r="AF79">
            <v>104</v>
          </cell>
          <cell r="AG79">
            <v>52</v>
          </cell>
          <cell r="AH79">
            <v>109</v>
          </cell>
          <cell r="AI79">
            <v>63</v>
          </cell>
          <cell r="AJ79">
            <v>103</v>
          </cell>
          <cell r="AK79">
            <v>40</v>
          </cell>
          <cell r="AL79">
            <v>78.666672964824144</v>
          </cell>
          <cell r="AM79">
            <v>37.566677397119342</v>
          </cell>
          <cell r="AN79">
            <v>1.3000010367170647</v>
          </cell>
          <cell r="AO79">
            <v>8.4917040307692293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A80" t="str">
            <v>BP06/B450-Fid3</v>
          </cell>
          <cell r="B80">
            <v>5426</v>
          </cell>
          <cell r="C80" t="str">
            <v>BONO PAGARE</v>
          </cell>
          <cell r="D80" t="str">
            <v>N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17.605</v>
          </cell>
          <cell r="AK80">
            <v>38.192999999999998</v>
          </cell>
          <cell r="AL80">
            <v>61.671999999999997</v>
          </cell>
          <cell r="AM80">
            <v>30.948</v>
          </cell>
          <cell r="AN80">
            <v>48.759</v>
          </cell>
          <cell r="AO80">
            <v>40.109000000000002</v>
          </cell>
          <cell r="AP80">
            <v>123.86899999999999</v>
          </cell>
          <cell r="AQ80">
            <v>56.341399999999993</v>
          </cell>
          <cell r="AR80">
            <v>4.6063999999999998</v>
          </cell>
          <cell r="AS80">
            <v>0</v>
          </cell>
          <cell r="AT80">
            <v>0.1424</v>
          </cell>
          <cell r="AU80">
            <v>0.2424</v>
          </cell>
        </row>
        <row r="81">
          <cell r="A81" t="str">
            <v>BP01/B500</v>
          </cell>
          <cell r="B81">
            <v>5403</v>
          </cell>
          <cell r="C81" t="str">
            <v>BONO PAGARE</v>
          </cell>
          <cell r="D81" t="str">
            <v>N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0.1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A82" t="str">
            <v>BP01/E600</v>
          </cell>
          <cell r="B82">
            <v>5404</v>
          </cell>
          <cell r="C82" t="str">
            <v xml:space="preserve">BONOS GOBIERNO T. ENCUESTA V. 14-7-2001 </v>
          </cell>
          <cell r="D82" t="str">
            <v>N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17.605</v>
          </cell>
          <cell r="AK82">
            <v>17.652999999999999</v>
          </cell>
          <cell r="AL82">
            <v>20.937000000000001</v>
          </cell>
          <cell r="AM82">
            <v>21.213999999999999</v>
          </cell>
          <cell r="AN82">
            <v>25.202000000000002</v>
          </cell>
          <cell r="AO82">
            <v>28.739000000000001</v>
          </cell>
          <cell r="AP82">
            <v>23.960999999999999</v>
          </cell>
          <cell r="AQ82">
            <v>38.134999999999998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A83" t="str">
            <v>BP01/E521</v>
          </cell>
          <cell r="B83">
            <v>5406</v>
          </cell>
          <cell r="C83" t="str">
            <v xml:space="preserve">BONOS GOB.T.ENCUESTA 2DA.V.2-11-2001    </v>
          </cell>
          <cell r="D83" t="str">
            <v>N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20.54</v>
          </cell>
          <cell r="AL83">
            <v>40.734999999999999</v>
          </cell>
          <cell r="AM83">
            <v>9.484</v>
          </cell>
          <cell r="AN83">
            <v>9.407</v>
          </cell>
          <cell r="AO83">
            <v>10.92</v>
          </cell>
          <cell r="AP83">
            <v>99.313999999999993</v>
          </cell>
          <cell r="AQ83">
            <v>10.914</v>
          </cell>
          <cell r="AR83">
            <v>2.4140000000000001</v>
          </cell>
          <cell r="AS83">
            <v>0</v>
          </cell>
          <cell r="AT83">
            <v>0</v>
          </cell>
          <cell r="AU83">
            <v>0</v>
          </cell>
        </row>
        <row r="84">
          <cell r="A84" t="str">
            <v>BP02/E400</v>
          </cell>
          <cell r="B84">
            <v>5408</v>
          </cell>
          <cell r="C84" t="str">
            <v xml:space="preserve">BONOS GOB.T.ENCUESTA 3S.V.24-4-2002     </v>
          </cell>
          <cell r="D84" t="str">
            <v>N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0.25</v>
          </cell>
          <cell r="AN84">
            <v>14.15</v>
          </cell>
          <cell r="AO84">
            <v>0.45</v>
          </cell>
          <cell r="AP84">
            <v>0.55000000000000004</v>
          </cell>
          <cell r="AQ84">
            <v>2.0499999999999998</v>
          </cell>
          <cell r="AR84">
            <v>2.0499999999999998</v>
          </cell>
          <cell r="AS84">
            <v>0</v>
          </cell>
          <cell r="AT84">
            <v>0</v>
          </cell>
          <cell r="AU84">
            <v>0.1</v>
          </cell>
        </row>
        <row r="85">
          <cell r="A85" t="str">
            <v>BP02/E580</v>
          </cell>
          <cell r="B85">
            <v>5410</v>
          </cell>
          <cell r="C85" t="str">
            <v xml:space="preserve">BONOS GOB.T.ENCUESTA 5 S. V. 30/10/2002 </v>
          </cell>
          <cell r="D85" t="str">
            <v>N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4.3999999999999997E-2</v>
          </cell>
          <cell r="AQ85">
            <v>5.0439999999999996</v>
          </cell>
          <cell r="AR85">
            <v>4.3999999999999997E-2</v>
          </cell>
          <cell r="AS85">
            <v>0</v>
          </cell>
          <cell r="AT85">
            <v>4.3999999999999997E-2</v>
          </cell>
          <cell r="AU85">
            <v>4.3999999999999997E-2</v>
          </cell>
        </row>
        <row r="86">
          <cell r="A86" t="str">
            <v>BP01/B410</v>
          </cell>
          <cell r="B86">
            <v>5407</v>
          </cell>
          <cell r="C86" t="str">
            <v xml:space="preserve">BONOS GOB.T.BADLAR 2DA.V.2-11-2001      </v>
          </cell>
          <cell r="D86" t="str">
            <v>N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A87" t="str">
            <v>BP02/E330</v>
          </cell>
          <cell r="B87">
            <v>5409</v>
          </cell>
          <cell r="C87" t="str">
            <v xml:space="preserve">BONOS GOB.T.ENCUESTA 4S.V.22-8-2002     </v>
          </cell>
          <cell r="D87" t="str">
            <v>N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A88" t="str">
            <v>BP04/E435</v>
          </cell>
          <cell r="B88">
            <v>5411</v>
          </cell>
          <cell r="C88" t="str">
            <v xml:space="preserve">BONOS GOB.T.ENCUESTA V.16-2-2004        </v>
          </cell>
          <cell r="D88" t="str">
            <v>N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89">
          <cell r="A89" t="str">
            <v>BP06/E580</v>
          </cell>
          <cell r="B89">
            <v>5415</v>
          </cell>
          <cell r="C89" t="str">
            <v xml:space="preserve">BONOS GOB.NAC.T.ENCUESTA V. 19/6/06     </v>
          </cell>
          <cell r="D89" t="str">
            <v>N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A90" t="str">
            <v>BP02/F900</v>
          </cell>
          <cell r="B90">
            <v>5019</v>
          </cell>
          <cell r="C90" t="str">
            <v xml:space="preserve">   Bono 2002 / 9,00%</v>
          </cell>
          <cell r="D90" t="str">
            <v>N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9.8400000000000001E-2</v>
          </cell>
          <cell r="AR90">
            <v>9.8400000000000001E-2</v>
          </cell>
          <cell r="AS90">
            <v>0</v>
          </cell>
          <cell r="AT90">
            <v>9.8400000000000001E-2</v>
          </cell>
          <cell r="AU90">
            <v>9.8400000000000001E-2</v>
          </cell>
        </row>
        <row r="91">
          <cell r="A91" t="str">
            <v>BP02/E580-II</v>
          </cell>
          <cell r="B91">
            <v>5021</v>
          </cell>
          <cell r="C91" t="str">
            <v xml:space="preserve">   Bono 2002 / 9,00%</v>
          </cell>
          <cell r="D91" t="str">
            <v>N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A92" t="str">
            <v>BP02/B300</v>
          </cell>
          <cell r="B92">
            <v>5023</v>
          </cell>
          <cell r="C92" t="str">
            <v xml:space="preserve">   Bono 2002 / Encuesta + 5,80% - B</v>
          </cell>
          <cell r="D92" t="str">
            <v>N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BP02/B075</v>
          </cell>
          <cell r="B93">
            <v>5025</v>
          </cell>
          <cell r="C93" t="str">
            <v xml:space="preserve">   Bono 2002 / Badlar + 3,00% </v>
          </cell>
          <cell r="D93" t="str">
            <v>N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A94" t="str">
            <v>BP03/B405-Fid1</v>
          </cell>
          <cell r="B94">
            <v>5027</v>
          </cell>
          <cell r="C94" t="str">
            <v xml:space="preserve">   Bono 2002 / Badlar Correg + 0,75% </v>
          </cell>
          <cell r="D94" t="str">
            <v>N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</row>
        <row r="95">
          <cell r="A95" t="str">
            <v>BP03/B405-Fid2</v>
          </cell>
          <cell r="B95">
            <v>5024</v>
          </cell>
          <cell r="C95" t="str">
            <v xml:space="preserve">   Bono 2003 / Badlar + 4,05% - Fideic 1</v>
          </cell>
          <cell r="D95" t="str">
            <v>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A96" t="str">
            <v>BP04/E495</v>
          </cell>
          <cell r="B96">
            <v>5018</v>
          </cell>
          <cell r="C96" t="str">
            <v xml:space="preserve">   Bono 2003 / Badlar + 4,05% - Fideic 2</v>
          </cell>
          <cell r="D96" t="str">
            <v>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</row>
        <row r="97">
          <cell r="A97" t="str">
            <v>BP04/B298</v>
          </cell>
          <cell r="B97">
            <v>5035</v>
          </cell>
          <cell r="C97" t="str">
            <v xml:space="preserve">   Bono 2004 / Encuesta + 4,95%</v>
          </cell>
          <cell r="D97" t="str">
            <v>N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A98" t="str">
            <v>BP05/B400</v>
          </cell>
          <cell r="B98">
            <v>5037</v>
          </cell>
          <cell r="C98" t="str">
            <v xml:space="preserve">   Bono 2004 / Badlar + 2,98%</v>
          </cell>
          <cell r="D98" t="str">
            <v>N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A99" t="str">
            <v>BP06/B450-Fid3</v>
          </cell>
          <cell r="B99">
            <v>5038</v>
          </cell>
          <cell r="C99" t="str">
            <v xml:space="preserve">   Bono 2005 / Badlar + 4,00%</v>
          </cell>
          <cell r="D99" t="str">
            <v>N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A100" t="str">
            <v>BP06/B450-Fid4</v>
          </cell>
          <cell r="B100">
            <v>5040</v>
          </cell>
          <cell r="C100" t="str">
            <v xml:space="preserve">   Bono 2006 / Badlar + 4,50% - Fideic 3</v>
          </cell>
          <cell r="D100" t="str">
            <v>N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</row>
        <row r="101">
          <cell r="A101" t="str">
            <v>BP07/B450</v>
          </cell>
          <cell r="B101">
            <v>5044</v>
          </cell>
          <cell r="C101" t="str">
            <v xml:space="preserve">   Bono 2006 / Badlar + 4,50% - Fideic 4</v>
          </cell>
          <cell r="D101" t="str">
            <v>N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A102" t="str">
            <v>BP07/B450-II</v>
          </cell>
          <cell r="C102" t="str">
            <v xml:space="preserve">   Bono 2007 / Badlar + 4,50% - Serie 2</v>
          </cell>
          <cell r="D102" t="str">
            <v>N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A103" t="str">
            <v>LETR</v>
          </cell>
          <cell r="B103">
            <v>0</v>
          </cell>
          <cell r="C103" t="str">
            <v xml:space="preserve">   Bono 2007 / Badlar + 4,50% - Serie 2</v>
          </cell>
          <cell r="D103" t="str">
            <v>N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A104" t="str">
            <v>LE$</v>
          </cell>
          <cell r="B104">
            <v>5011</v>
          </cell>
          <cell r="C104" t="str">
            <v>BODEN EN USD</v>
          </cell>
          <cell r="D104" t="str">
            <v>N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A105" t="str">
            <v>LE$</v>
          </cell>
          <cell r="B105">
            <v>5005</v>
          </cell>
          <cell r="C105" t="str">
            <v xml:space="preserve">LETRAS DEL TESORO $ VTO. 17/01/97       </v>
          </cell>
          <cell r="D105" t="str">
            <v>N</v>
          </cell>
          <cell r="U105">
            <v>0</v>
          </cell>
          <cell r="V105">
            <v>0</v>
          </cell>
          <cell r="W105">
            <v>0</v>
          </cell>
          <cell r="X105">
            <v>68.459999999999994</v>
          </cell>
          <cell r="Y105">
            <v>53.4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A106" t="str">
            <v>BD13-u$s</v>
          </cell>
          <cell r="B106" t="str">
            <v>5009a</v>
          </cell>
          <cell r="C106" t="str">
            <v xml:space="preserve">LETRAS DEL TESORO $ VTO. 14/02/97       </v>
          </cell>
          <cell r="D106" t="str">
            <v>N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28.95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A107" t="str">
            <v>BD12-I u$s</v>
          </cell>
          <cell r="B107" t="str">
            <v>5013a</v>
          </cell>
          <cell r="C107" t="str">
            <v xml:space="preserve">LETRAS DEL TESORO $ VTO. 18/4/97        </v>
          </cell>
          <cell r="D107" t="str">
            <v>N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17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A108" t="str">
            <v>BP05/B400</v>
          </cell>
          <cell r="B108" t="str">
            <v>5014a</v>
          </cell>
          <cell r="C108" t="str">
            <v>BODEN EN $</v>
          </cell>
          <cell r="D108" t="str">
            <v>N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A109" t="str">
            <v>BD08-UCP</v>
          </cell>
          <cell r="B109">
            <v>5019</v>
          </cell>
          <cell r="C109" t="str">
            <v xml:space="preserve">LETRAS DEL TESORO $ VTO. 15/8/97        </v>
          </cell>
          <cell r="D109" t="str">
            <v>N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0.99399999999999999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A110" t="str">
            <v>BD07-I $</v>
          </cell>
          <cell r="B110">
            <v>5021</v>
          </cell>
          <cell r="C110" t="str">
            <v xml:space="preserve">LETRAS DEL TESORO $ VTO. 19/09/97       </v>
          </cell>
          <cell r="D110" t="str">
            <v>N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A111" t="str">
            <v>BOGAR</v>
          </cell>
          <cell r="B111">
            <v>5023</v>
          </cell>
          <cell r="C111" t="str">
            <v xml:space="preserve">LETRAS DEL TESORO $ VTO. 17/10/97       </v>
          </cell>
          <cell r="D111" t="str">
            <v>N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1.5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LETR</v>
          </cell>
          <cell r="B112">
            <v>5025</v>
          </cell>
          <cell r="C112" t="str">
            <v xml:space="preserve">LETRAS DEL TESORO $ VTO. 14/11/97       </v>
          </cell>
          <cell r="D112" t="str">
            <v>N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5.6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A113" t="str">
            <v>LE$</v>
          </cell>
          <cell r="B113">
            <v>5027</v>
          </cell>
          <cell r="C113" t="str">
            <v>LETRAS DEL TESORO en Pesos</v>
          </cell>
          <cell r="D113" t="str">
            <v>N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26.26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A114" t="str">
            <v>BD05-I u$s</v>
          </cell>
          <cell r="B114">
            <v>5005</v>
          </cell>
          <cell r="C114" t="str">
            <v xml:space="preserve">LETRAS DEL TESORO $ VTO. 17/01/97       </v>
          </cell>
          <cell r="D114" t="str">
            <v>N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6.5869999999999997</v>
          </cell>
          <cell r="AC114">
            <v>59.32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A115" t="str">
            <v>BD13-u$s</v>
          </cell>
          <cell r="B115" t="str">
            <v>5009a</v>
          </cell>
          <cell r="C115" t="str">
            <v xml:space="preserve">LETRAS DEL TESORO $ VTO. 14/02/97       </v>
          </cell>
          <cell r="D115" t="str">
            <v>N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60</v>
          </cell>
          <cell r="AA115">
            <v>133.33000000000001</v>
          </cell>
          <cell r="AB115">
            <v>206.56200000000001</v>
          </cell>
          <cell r="AC115">
            <v>186.6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A116" t="str">
            <v>BD12-I u$s</v>
          </cell>
          <cell r="B116" t="str">
            <v>5013a</v>
          </cell>
          <cell r="C116" t="str">
            <v xml:space="preserve">LETRAS DEL TESORO $ VTO. 18/4/97        </v>
          </cell>
          <cell r="D116" t="str">
            <v>N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0.03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B117">
            <v>5037</v>
          </cell>
          <cell r="C117" t="str">
            <v xml:space="preserve">LETRAS DEL TESORO $ VTO. 17/07/98       </v>
          </cell>
          <cell r="D117" t="str">
            <v>N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0.254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B118">
            <v>5038</v>
          </cell>
          <cell r="C118" t="str">
            <v xml:space="preserve">LETRAS DEL TESORO $ VTO. 14-08-98       </v>
          </cell>
          <cell r="D118" t="str">
            <v>N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0.65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B119">
            <v>5040</v>
          </cell>
          <cell r="C119" t="str">
            <v xml:space="preserve">LETRAS DEL TESORO $ VTO. 18/9/98        </v>
          </cell>
          <cell r="D119" t="str">
            <v>N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0.33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B120">
            <v>5044</v>
          </cell>
          <cell r="C120" t="str">
            <v xml:space="preserve">LETRAS TESORO $ VTO. 13-11-98           </v>
          </cell>
          <cell r="D120" t="str">
            <v>N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0.31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A121" t="str">
            <v>BD08-UCP</v>
          </cell>
          <cell r="B121">
            <v>5025</v>
          </cell>
          <cell r="C121" t="str">
            <v xml:space="preserve">LETRAS DEL TESORO $ VTO. 14/11/97       </v>
          </cell>
          <cell r="D121" t="str">
            <v>N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108.78700000000001</v>
          </cell>
          <cell r="AG121">
            <v>221.41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A122" t="str">
            <v>LEBAC$</v>
          </cell>
          <cell r="B122">
            <v>5027</v>
          </cell>
          <cell r="C122" t="str">
            <v xml:space="preserve">LETRAS DEL TESORO $ VTO. 19/12/97       </v>
          </cell>
          <cell r="D122" t="str">
            <v>N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0.15</v>
          </cell>
        </row>
        <row r="123">
          <cell r="A123" t="str">
            <v>LEBAC$</v>
          </cell>
          <cell r="B123">
            <v>5024</v>
          </cell>
          <cell r="C123" t="str">
            <v xml:space="preserve">LETRAS DEL TESORO $ VTO. 16/01/98       </v>
          </cell>
          <cell r="D123" t="str">
            <v>N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0.15</v>
          </cell>
        </row>
        <row r="124">
          <cell r="A124" t="str">
            <v>BD07-I $</v>
          </cell>
          <cell r="B124">
            <v>5018</v>
          </cell>
          <cell r="C124" t="str">
            <v xml:space="preserve">LETRAS DEL TESORO $ VTO.20/03/98        </v>
          </cell>
          <cell r="D124" t="str">
            <v>N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A125" t="str">
            <v>BOGAR</v>
          </cell>
          <cell r="B125">
            <v>5035</v>
          </cell>
          <cell r="C125" t="str">
            <v xml:space="preserve">LETRAS DEL TESORO $ VTO. 19/06/98       </v>
          </cell>
          <cell r="D125" t="str">
            <v>N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LETR</v>
          </cell>
          <cell r="B126">
            <v>5037</v>
          </cell>
          <cell r="C126" t="str">
            <v xml:space="preserve">LETRAS DEL TESORO $ VTO. 17/07/98       </v>
          </cell>
          <cell r="D126" t="str">
            <v>N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A127" t="str">
            <v>LE$</v>
          </cell>
          <cell r="B127">
            <v>5038</v>
          </cell>
          <cell r="C127" t="str">
            <v xml:space="preserve">LETRAS DEL TESORO $ VTO. 14-08-98       </v>
          </cell>
          <cell r="D127" t="str">
            <v>N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B128">
            <v>5626</v>
          </cell>
          <cell r="C128" t="str">
            <v xml:space="preserve">LETRAS DEL BCRA $ V.06/12/02(AJUS.X CER </v>
          </cell>
          <cell r="D128" t="str">
            <v>N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B129">
            <v>5628</v>
          </cell>
          <cell r="C129" t="str">
            <v xml:space="preserve">LETRAS DEL B.C.R.A. $ VTO. 09/10/02     </v>
          </cell>
          <cell r="D129" t="str">
            <v>N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B130">
            <v>5631</v>
          </cell>
          <cell r="C130" t="str">
            <v xml:space="preserve">LETRAS DEL B.C.R.A. $ VTO 11/10/02      </v>
          </cell>
          <cell r="D130" t="str">
            <v>N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A131" t="str">
            <v>LEBAC$</v>
          </cell>
          <cell r="B131">
            <v>5634</v>
          </cell>
          <cell r="C131" t="str">
            <v>LETRAS DEL BCRA en Pesos</v>
          </cell>
          <cell r="D131" t="str">
            <v>N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0.15</v>
          </cell>
        </row>
        <row r="132">
          <cell r="B132">
            <v>5637</v>
          </cell>
          <cell r="C132" t="str">
            <v xml:space="preserve">LETRAS DEL B.C.R.A $ VTO. 18/10/02      </v>
          </cell>
          <cell r="D132" t="str">
            <v>N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0.15</v>
          </cell>
        </row>
        <row r="133">
          <cell r="B133">
            <v>5638</v>
          </cell>
          <cell r="C133" t="str">
            <v xml:space="preserve">LETRAS DEL B.C.R.A. $ VTO. 15/11/02     </v>
          </cell>
          <cell r="D133" t="str">
            <v>N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B134">
            <v>5640</v>
          </cell>
          <cell r="C134" t="str">
            <v xml:space="preserve">LETRAS DEL B.C.R.A. $ VTO. 23/10/02     </v>
          </cell>
          <cell r="D134" t="str">
            <v>N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B135">
            <v>5641</v>
          </cell>
          <cell r="C135" t="str">
            <v xml:space="preserve">LETRAS DEL B.C.R.A. $  VTO. 20/11/02    </v>
          </cell>
          <cell r="D135" t="str">
            <v>N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B136">
            <v>5644</v>
          </cell>
          <cell r="C136" t="str">
            <v xml:space="preserve">LETRAS DEL B.C.R.A. $ VTO. 25/10/02     </v>
          </cell>
          <cell r="D136" t="str">
            <v>N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B137">
            <v>5645</v>
          </cell>
          <cell r="C137" t="str">
            <v xml:space="preserve">LETRAS DEL B.C.R.A $ VTO. 22/11/02      </v>
          </cell>
          <cell r="D137" t="str">
            <v>N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A138" t="str">
            <v>LEBACU$</v>
          </cell>
          <cell r="B138">
            <v>5628</v>
          </cell>
          <cell r="C138" t="str">
            <v xml:space="preserve">LETRAS DEL B.C.R.A. $ VTO. 09/10/02     </v>
          </cell>
          <cell r="D138" t="str">
            <v>N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B139">
            <v>5668</v>
          </cell>
          <cell r="C139" t="str">
            <v xml:space="preserve">LETRAS DEL B.C.R.A. $ VTO. 15/01/03     </v>
          </cell>
          <cell r="D139" t="str">
            <v>N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B140">
            <v>5679</v>
          </cell>
          <cell r="C140" t="str">
            <v xml:space="preserve">LETRAS DEL B.C.R.A. $ VTO. 30/04/03     </v>
          </cell>
          <cell r="D140" t="str">
            <v>N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B141">
            <v>5683</v>
          </cell>
          <cell r="C141" t="str">
            <v xml:space="preserve">LETRAS DEL B.C.R.A. $ VTO. 24/01/03     </v>
          </cell>
          <cell r="D141" t="str">
            <v>N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B142">
            <v>5684</v>
          </cell>
          <cell r="C142" t="str">
            <v xml:space="preserve">LETRAS DEL B.C.R.A $ VTO. 02/05/03      </v>
          </cell>
          <cell r="D142" t="str">
            <v>N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A143" t="str">
            <v>LEU$</v>
          </cell>
          <cell r="B143">
            <v>5640</v>
          </cell>
          <cell r="C143" t="str">
            <v xml:space="preserve">LETRAS DEL B.C.R.A. $ VTO. 23/10/02     </v>
          </cell>
          <cell r="D143" t="str">
            <v>N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B144">
            <v>5696</v>
          </cell>
          <cell r="C144" t="str">
            <v xml:space="preserve">LETRAS DEL B.C.R.A. $ VTO. 14/05/2003   </v>
          </cell>
          <cell r="D144" t="str">
            <v>N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A145" t="str">
            <v>LEBAC$</v>
          </cell>
          <cell r="B145">
            <v>5644</v>
          </cell>
          <cell r="C145" t="str">
            <v xml:space="preserve">LETRAS DEL B.C.R.A. $ VTO. 25/10/02     </v>
          </cell>
          <cell r="D145" t="str">
            <v>N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B146">
            <v>45518</v>
          </cell>
          <cell r="C146" t="str">
            <v xml:space="preserve">LETRAS DEL B.C.R.A. $ VTO. 30/05/03     </v>
          </cell>
          <cell r="D146" t="str">
            <v>N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B147">
            <v>45532</v>
          </cell>
          <cell r="C147" t="str">
            <v xml:space="preserve">LETRAS DEL B.C.R.A. $ VTO. 11/06/03     </v>
          </cell>
          <cell r="D147" t="str">
            <v>N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</row>
        <row r="148">
          <cell r="B148">
            <v>45537</v>
          </cell>
          <cell r="C148" t="str">
            <v xml:space="preserve">LETRAS DEL B.C.R.A. $ VTO. 18/06/03     </v>
          </cell>
          <cell r="D148" t="str">
            <v>N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B149">
            <v>45541</v>
          </cell>
          <cell r="C149" t="str">
            <v xml:space="preserve">LETRAS DEL B.C.R.A $ VTO. 17/09/2003    </v>
          </cell>
          <cell r="D149" t="str">
            <v>N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</row>
        <row r="150">
          <cell r="B150">
            <v>45543</v>
          </cell>
          <cell r="C150" t="str">
            <v xml:space="preserve">LETRAS DEL B.C.R.A. $ VTO. 25/06/03     </v>
          </cell>
          <cell r="D150" t="str">
            <v>N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A151" t="str">
            <v>LEBACU$</v>
          </cell>
          <cell r="B151">
            <v>5684</v>
          </cell>
          <cell r="C151" t="str">
            <v xml:space="preserve">LETRAS DEL B.C.R.A $ VTO. 02/05/03      </v>
          </cell>
          <cell r="D151" t="str">
            <v>N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2">
          <cell r="B152">
            <v>5633</v>
          </cell>
          <cell r="C152" t="str">
            <v xml:space="preserve">LETRAS DEL B.C.R.A. U$S VTO. 02/10/02   </v>
          </cell>
          <cell r="D152" t="str">
            <v>N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B153">
            <v>5636</v>
          </cell>
          <cell r="C153" t="str">
            <v xml:space="preserve">LETRAS DEL B.C.R.A. U$S VTO. 04/10/02   </v>
          </cell>
          <cell r="D153" t="str">
            <v>N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</row>
        <row r="154">
          <cell r="B154">
            <v>5642</v>
          </cell>
          <cell r="C154" t="str">
            <v xml:space="preserve">LETRAS DEL B.C.R.A. U$S VTO.09/10/02    </v>
          </cell>
          <cell r="D154" t="str">
            <v>N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</row>
        <row r="155">
          <cell r="B155">
            <v>5646</v>
          </cell>
          <cell r="C155" t="str">
            <v xml:space="preserve">LETRAS DEL B.C.R.A U$S VTO. 11/10/02    </v>
          </cell>
          <cell r="D155" t="str">
            <v>N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A156" t="str">
            <v>LEU$</v>
          </cell>
          <cell r="B156">
            <v>45532</v>
          </cell>
          <cell r="C156" t="str">
            <v xml:space="preserve">LETRAS DEL B.C.R.A. $ VTO. 11/06/03     </v>
          </cell>
          <cell r="D156" t="str">
            <v>N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B157">
            <v>5007</v>
          </cell>
          <cell r="C157" t="str">
            <v xml:space="preserve">LETRAS DEL TESORO U$S VTO. 14/02/97     </v>
          </cell>
          <cell r="D157" t="str">
            <v>N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B158">
            <v>5011</v>
          </cell>
          <cell r="C158" t="str">
            <v xml:space="preserve">LETRAS DEL TESORO U$S VTO. 16/05/97     </v>
          </cell>
          <cell r="D158" t="str">
            <v>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B159" t="str">
            <v>5016a</v>
          </cell>
          <cell r="C159" t="str">
            <v xml:space="preserve">LETRAS DEL TESORO U$S V.15/8/97         </v>
          </cell>
          <cell r="D159" t="str">
            <v>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B160">
            <v>5010</v>
          </cell>
          <cell r="C160" t="str">
            <v xml:space="preserve">LETRAS DEL TESORO U$S VTO. 17/10/97     </v>
          </cell>
          <cell r="D160" t="str">
            <v>N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71.135000000000005</v>
          </cell>
          <cell r="Z160">
            <v>57.128</v>
          </cell>
          <cell r="AA160">
            <v>69.885999999999996</v>
          </cell>
          <cell r="AB160">
            <v>95.941000000000003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B161">
            <v>5020</v>
          </cell>
          <cell r="C161" t="str">
            <v xml:space="preserve">LETRAS DEL TESORO U$S VTO. 14/11/97     </v>
          </cell>
          <cell r="D161" t="str">
            <v>N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49</v>
          </cell>
          <cell r="AB161">
            <v>48.5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B162">
            <v>5022</v>
          </cell>
          <cell r="C162" t="str">
            <v xml:space="preserve">LETRAS DEL TESORO U$S VTO. 19/12/97     </v>
          </cell>
          <cell r="D162" t="str">
            <v>N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19.5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A163" t="str">
            <v>LEBACU$</v>
          </cell>
          <cell r="B163">
            <v>45552</v>
          </cell>
          <cell r="C163" t="str">
            <v>LETRA DEL B.C.R.A. $ VTO. 10/07/03</v>
          </cell>
          <cell r="D163" t="str">
            <v>N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13</v>
          </cell>
          <cell r="AC163">
            <v>26.451000000000001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A164" t="str">
            <v>LEBACU$</v>
          </cell>
          <cell r="B164">
            <v>45555</v>
          </cell>
          <cell r="C164" t="str">
            <v>LETRAS DEL B.C.R.A. $ VTO. 11/07/03</v>
          </cell>
          <cell r="D164" t="str">
            <v>N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5.92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B165">
            <v>5032</v>
          </cell>
          <cell r="C165" t="str">
            <v xml:space="preserve">LETRAS DEL TESORO U$S VTO. 17/04/98     </v>
          </cell>
          <cell r="D165" t="str">
            <v>N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32.363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A166" t="str">
            <v>LEBACU$</v>
          </cell>
          <cell r="B166">
            <v>45559</v>
          </cell>
          <cell r="C166" t="str">
            <v>LETRAS DEL B.C.R.A $ VTO. 30/07/03</v>
          </cell>
          <cell r="D166" t="str">
            <v>N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53.034999999999997</v>
          </cell>
          <cell r="AD166">
            <v>74.543999999999997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</row>
        <row r="167">
          <cell r="B167">
            <v>5031</v>
          </cell>
          <cell r="C167" t="str">
            <v xml:space="preserve">LETRAS DEL TESORO U$S VTO. 19/06/98     </v>
          </cell>
          <cell r="D167" t="str">
            <v>N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31.135000000000002</v>
          </cell>
          <cell r="AD167">
            <v>55.710999999999999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A168" t="str">
            <v>LEU$</v>
          </cell>
          <cell r="B168">
            <v>45571</v>
          </cell>
          <cell r="C168" t="str">
            <v>LETRAS DEL B.C.R.A. $ VTO 18/07/03</v>
          </cell>
          <cell r="D168" t="str">
            <v>N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28.937999999999999</v>
          </cell>
          <cell r="AE168">
            <v>30.591000000000001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</row>
        <row r="169">
          <cell r="A169" t="str">
            <v>LEU$</v>
          </cell>
          <cell r="B169">
            <v>45572</v>
          </cell>
          <cell r="C169" t="str">
            <v>LETRAS DEL B.C.R.A. $ VTO 20/08/03</v>
          </cell>
          <cell r="D169" t="str">
            <v>N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75.947000000000003</v>
          </cell>
          <cell r="AE169">
            <v>76.200999999999993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B170">
            <v>5028</v>
          </cell>
          <cell r="C170" t="str">
            <v xml:space="preserve">LETRAS DEL TESORO U$S VTO.16-10-98      </v>
          </cell>
          <cell r="D170" t="str">
            <v>N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90.820999999999998</v>
          </cell>
          <cell r="AD170">
            <v>88.47</v>
          </cell>
          <cell r="AE170">
            <v>58.969000000000001</v>
          </cell>
          <cell r="AF170">
            <v>147.05799999999999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</row>
        <row r="171">
          <cell r="A171" t="str">
            <v>LEU$</v>
          </cell>
          <cell r="B171">
            <v>45596</v>
          </cell>
          <cell r="C171" t="str">
            <v>LETRAS DEL BCRA $ VTO.15/08/03</v>
          </cell>
          <cell r="D171" t="str">
            <v>N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36.299999999999997</v>
          </cell>
          <cell r="AF171">
            <v>28.884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B172">
            <v>5041</v>
          </cell>
          <cell r="C172" t="str">
            <v xml:space="preserve">LETRAS DEL TESORO U$S 18/12/98          </v>
          </cell>
          <cell r="D172" t="str">
            <v>N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32.15</v>
          </cell>
          <cell r="AF172">
            <v>12.151999999999999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LEU$</v>
          </cell>
          <cell r="B173">
            <v>45593</v>
          </cell>
          <cell r="C173" t="str">
            <v xml:space="preserve">LETRAS DEL BCRA $ VTO.20/2/04 AJUST.CER </v>
          </cell>
          <cell r="D173" t="str">
            <v>N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11.1</v>
          </cell>
          <cell r="AE173">
            <v>90.295000000000002</v>
          </cell>
          <cell r="AF173">
            <v>113.82</v>
          </cell>
          <cell r="AG173">
            <v>120.18899999999999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5043</v>
          </cell>
          <cell r="C174" t="str">
            <v xml:space="preserve">LETRAS DEL TESORO U$S VTO. 15/01/99     </v>
          </cell>
          <cell r="D174" t="str">
            <v>N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30.858000000000001</v>
          </cell>
          <cell r="AG174">
            <v>105.752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A175" t="str">
            <v>x</v>
          </cell>
          <cell r="B175">
            <v>45608</v>
          </cell>
          <cell r="C175" t="str">
            <v>LETRAS DEL BCRA $ VTO.08/10/04 AJUST.CER</v>
          </cell>
          <cell r="D175" t="str">
            <v>N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108.78700000000001</v>
          </cell>
          <cell r="AG175">
            <v>221.41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A176" t="str">
            <v>x</v>
          </cell>
          <cell r="B176">
            <v>45614</v>
          </cell>
          <cell r="C176" t="str">
            <v xml:space="preserve">LETRAS DEL B.C.R.A. $ VTO.30/06/2004    </v>
          </cell>
          <cell r="D176" t="str">
            <v>N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128.81800000000001</v>
          </cell>
          <cell r="AH176">
            <v>170.042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A177" t="str">
            <v>TITULOS GOBIERNOS LOCALES</v>
          </cell>
          <cell r="B177">
            <v>45619</v>
          </cell>
          <cell r="C177" t="str">
            <v xml:space="preserve">LETRAS DEL B.C.R.A. $ VTO. 14/07/04     </v>
          </cell>
          <cell r="D177" t="str">
            <v>N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91.429000000000002</v>
          </cell>
          <cell r="AH177">
            <v>96.933999999999997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A178" t="str">
            <v>x</v>
          </cell>
          <cell r="B178">
            <v>45620</v>
          </cell>
          <cell r="C178" t="str">
            <v xml:space="preserve">LETRAS DEL B.C.R.A. $ VTO. 17/12/04     </v>
          </cell>
          <cell r="D178" t="str">
            <v>N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74.063999999999993</v>
          </cell>
          <cell r="AH178">
            <v>111.613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A179" t="str">
            <v>BPRV</v>
          </cell>
          <cell r="B179">
            <v>45621</v>
          </cell>
          <cell r="C179" t="str">
            <v>LETRAS DEL BCRA $ VTO.14/07/04 AJUST CER</v>
          </cell>
          <cell r="D179" t="str">
            <v>N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117.11199999999999</v>
          </cell>
          <cell r="AI179">
            <v>146.965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5050</v>
          </cell>
          <cell r="C180" t="str">
            <v xml:space="preserve">LETRAS DEL TESORO U$S VTO.13-8-1999     </v>
          </cell>
          <cell r="D180" t="str">
            <v>N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127.242</v>
          </cell>
          <cell r="AI180">
            <v>168.857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5051</v>
          </cell>
          <cell r="C181" t="str">
            <v xml:space="preserve">LETRAS DEL TESORO U$S V.17-9-1999       </v>
          </cell>
          <cell r="D181" t="str">
            <v>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78.664000000000001</v>
          </cell>
          <cell r="AI181">
            <v>124.69499999999999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5053</v>
          </cell>
          <cell r="C182" t="str">
            <v xml:space="preserve">LETRAS DEL TESORO U$S VTO. 15/10/99     </v>
          </cell>
          <cell r="D182" t="str">
            <v>N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72.471000000000004</v>
          </cell>
          <cell r="AJ182">
            <v>141.68700000000001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5054</v>
          </cell>
          <cell r="C183" t="str">
            <v xml:space="preserve">LETRAS DEL TESORO U$S VTO.12-11-99      </v>
          </cell>
          <cell r="D183" t="str">
            <v>N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43.600999999999999</v>
          </cell>
          <cell r="AJ183">
            <v>102.556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A184" t="str">
            <v>LEBACU$</v>
          </cell>
          <cell r="B184">
            <v>5055</v>
          </cell>
          <cell r="C184" t="str">
            <v>LETRAS DEL BCRA en Dólares</v>
          </cell>
          <cell r="D184" t="str">
            <v>N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5056</v>
          </cell>
          <cell r="C185" t="str">
            <v xml:space="preserve">LETRAS DEL TESORO U$S VTO.14-1-2000     </v>
          </cell>
          <cell r="D185" t="str">
            <v>N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5057</v>
          </cell>
          <cell r="C186" t="str">
            <v xml:space="preserve">LETRAS DEL TESORO U$S VTO. 11/2/2000    </v>
          </cell>
          <cell r="D186" t="str">
            <v>N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5052</v>
          </cell>
          <cell r="C187" t="str">
            <v xml:space="preserve">LETRAS DEL TESORO U$S V.17-3-2000       </v>
          </cell>
          <cell r="D187" t="str">
            <v>N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5058</v>
          </cell>
          <cell r="C188" t="str">
            <v xml:space="preserve">LETRAS DEL TESORO U$S VTO. 14/04/2000   </v>
          </cell>
          <cell r="D188" t="str">
            <v>N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A189" t="str">
            <v>LEU$</v>
          </cell>
          <cell r="B189">
            <v>5063</v>
          </cell>
          <cell r="C189" t="str">
            <v>LETRAS DEL TESORO en Dólares</v>
          </cell>
          <cell r="D189" t="str">
            <v>N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38.600999999999999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5059</v>
          </cell>
          <cell r="C190" t="str">
            <v xml:space="preserve">LETRAS DEL TESORO U$S VTO. 12/05/2000   </v>
          </cell>
          <cell r="D190" t="str">
            <v>N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54.484999999999999</v>
          </cell>
          <cell r="AL190">
            <v>132.066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5065</v>
          </cell>
          <cell r="C191" t="str">
            <v xml:space="preserve">LETRAS DEL TESORO U$S V.26-5-2000       </v>
          </cell>
          <cell r="D191" t="str">
            <v>N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22.018000000000001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5061</v>
          </cell>
          <cell r="C192" t="str">
            <v xml:space="preserve">LETRAS DEL TESORO U$S VTO. 16/06/2000   </v>
          </cell>
          <cell r="D192" t="str">
            <v>N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56.110999999999997</v>
          </cell>
          <cell r="AL192">
            <v>49.094999999999999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5068</v>
          </cell>
          <cell r="C193" t="str">
            <v xml:space="preserve">LETRAS DEL TESORO U$S VTO. 30/6/2000    </v>
          </cell>
          <cell r="D193" t="str">
            <v>N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9.9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5062</v>
          </cell>
          <cell r="C194" t="str">
            <v xml:space="preserve">LETRAS DEL TESORO U$S VTO. 14/07/2000   </v>
          </cell>
          <cell r="D194" t="str">
            <v>N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86.525999999999996</v>
          </cell>
          <cell r="AM194">
            <v>126.542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5070</v>
          </cell>
          <cell r="C195" t="str">
            <v xml:space="preserve">LETRAS DEL TESORO U$S V.28-7-2000       </v>
          </cell>
          <cell r="D195" t="str">
            <v>N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21.812000000000001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5064</v>
          </cell>
          <cell r="C196" t="str">
            <v xml:space="preserve">LETRAS DEL TESORO U$S VTO. 11/08/2000   </v>
          </cell>
          <cell r="D196" t="str">
            <v>N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110.976</v>
          </cell>
          <cell r="AM196">
            <v>138.57300000000001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</row>
        <row r="197">
          <cell r="B197">
            <v>5071</v>
          </cell>
          <cell r="C197" t="str">
            <v xml:space="preserve">LETRAS DEL TESORO U$S VTO. 25/08/2000   </v>
          </cell>
          <cell r="D197" t="str">
            <v>N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52.49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B198">
            <v>5066</v>
          </cell>
          <cell r="C198" t="str">
            <v xml:space="preserve">LETRAS DEL TESORO U$S VTO.15-9-2000     </v>
          </cell>
          <cell r="D198" t="str">
            <v>N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77.284000000000006</v>
          </cell>
          <cell r="AM198">
            <v>96.15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5073</v>
          </cell>
          <cell r="C199" t="str">
            <v xml:space="preserve">LETRAS DEL TESORO U$S VTO.29-09-2000    </v>
          </cell>
          <cell r="D199" t="str">
            <v>N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72.584999999999994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5069</v>
          </cell>
          <cell r="C200" t="str">
            <v xml:space="preserve">LETRAS DEL TESORO U$S VTO. 13/10/2000   </v>
          </cell>
          <cell r="D200" t="str">
            <v>N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139.52099999999999</v>
          </cell>
          <cell r="AN200">
            <v>227.61699999999999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A201" t="str">
            <v>LEBACU$</v>
          </cell>
          <cell r="B201">
            <v>5033</v>
          </cell>
          <cell r="C201" t="str">
            <v xml:space="preserve">LETRAS DEL TESORO U$S VTO. 17/07/98     </v>
          </cell>
          <cell r="D201" t="str">
            <v>N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86.671000000000006</v>
          </cell>
          <cell r="AL201">
            <v>103.364</v>
          </cell>
          <cell r="AM201">
            <v>257.98700000000002</v>
          </cell>
          <cell r="AN201">
            <v>304.56299999999999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5067</v>
          </cell>
          <cell r="C202" t="str">
            <v xml:space="preserve">LETRAS DEL TESORO U$S VTO.16-3-2001     </v>
          </cell>
          <cell r="D202" t="str">
            <v>N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23.149000000000001</v>
          </cell>
          <cell r="AM202">
            <v>58.042000000000002</v>
          </cell>
          <cell r="AN202">
            <v>153.69964500521374</v>
          </cell>
          <cell r="AO202">
            <v>321.9264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B203">
            <v>5072</v>
          </cell>
          <cell r="C203" t="str">
            <v xml:space="preserve">LETRAS DEL TESORO U$S VTO. 15/12/2000   </v>
          </cell>
          <cell r="D203" t="str">
            <v>N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22.646000000000001</v>
          </cell>
          <cell r="AN203">
            <v>137.57400000000001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B204">
            <v>5074</v>
          </cell>
          <cell r="C204" t="str">
            <v xml:space="preserve">LETRAS DEL TESORO U$S V.12-01-2001      </v>
          </cell>
          <cell r="D204" t="str">
            <v>N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128.77000000000001</v>
          </cell>
          <cell r="AO204">
            <v>175.61600000000001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B205">
            <v>5075</v>
          </cell>
          <cell r="C205" t="str">
            <v xml:space="preserve">LETRAS DEL TESORO U$S 13-07-2001        </v>
          </cell>
          <cell r="D205" t="str">
            <v>N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78.781000000000006</v>
          </cell>
          <cell r="AO205">
            <v>127.955</v>
          </cell>
          <cell r="AP205">
            <v>228.17959999999999</v>
          </cell>
          <cell r="AQ205">
            <v>188.02019999999999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A206" t="str">
            <v>LEU$</v>
          </cell>
          <cell r="B206">
            <v>5036</v>
          </cell>
          <cell r="C206" t="str">
            <v xml:space="preserve">LETRAS DEL TESORO U$S VTO. 19/03/99     </v>
          </cell>
          <cell r="D206" t="str">
            <v>N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14.223000000000001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B207">
            <v>5077</v>
          </cell>
          <cell r="C207" t="str">
            <v xml:space="preserve">LETRAS DEL TESORO U$S V.9-2-2001        </v>
          </cell>
          <cell r="D207" t="str">
            <v>N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68.376999999999995</v>
          </cell>
          <cell r="AO207">
            <v>117.89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B208">
            <v>5078</v>
          </cell>
          <cell r="C208" t="str">
            <v xml:space="preserve">LETRAS DEL TESORO U$S VTO.24-11-2000    </v>
          </cell>
          <cell r="D208" t="str">
            <v>N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19.29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5079</v>
          </cell>
          <cell r="C209" t="str">
            <v xml:space="preserve">LETRAS DEL TESORO U$S V. 29/12/00       </v>
          </cell>
          <cell r="D209" t="str">
            <v>N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26.353999999999999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B210">
            <v>5080</v>
          </cell>
          <cell r="C210" t="str">
            <v xml:space="preserve">LETRAS DEL TESORO U$S VTO.16-04-2001    </v>
          </cell>
          <cell r="D210" t="str">
            <v>N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135.11500000000001</v>
          </cell>
          <cell r="AP210">
            <v>188.48259999999999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B211">
            <v>5081</v>
          </cell>
          <cell r="C211" t="str">
            <v xml:space="preserve">LETRAS DEL TESORO U$S V.26-1-2001       </v>
          </cell>
          <cell r="D211" t="str">
            <v>N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26.922000000000001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B212">
            <v>5082</v>
          </cell>
          <cell r="C212" t="str">
            <v xml:space="preserve">LETRAS DEL TESORO U$S VTO.11-5-2001     </v>
          </cell>
          <cell r="D212" t="str">
            <v>N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62.895000000000003</v>
          </cell>
          <cell r="AP212">
            <v>87.552000000000007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B213">
            <v>5083</v>
          </cell>
          <cell r="C213" t="str">
            <v xml:space="preserve">LETRAS DEL TESORO U$S VTO.9-11-2001     </v>
          </cell>
          <cell r="D213" t="str">
            <v>N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113.7011</v>
          </cell>
          <cell r="AP213">
            <v>88.126999999999995</v>
          </cell>
          <cell r="AQ213">
            <v>114.77795</v>
          </cell>
          <cell r="AR213">
            <v>88.640843000000004</v>
          </cell>
          <cell r="AS213">
            <v>0</v>
          </cell>
          <cell r="AT213">
            <v>0</v>
          </cell>
          <cell r="AU213">
            <v>0</v>
          </cell>
        </row>
        <row r="214">
          <cell r="B214">
            <v>5084</v>
          </cell>
          <cell r="C214" t="str">
            <v xml:space="preserve">LETRAS DEL TESORO U$S VTO.23-2-2001     </v>
          </cell>
          <cell r="D214" t="str">
            <v>N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70.026899999999998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B215">
            <v>5086</v>
          </cell>
          <cell r="C215" t="str">
            <v xml:space="preserve">LETRAS DEL TESORO U$S VTO.27/04/01      </v>
          </cell>
          <cell r="D215" t="str">
            <v>N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30.771965784548559</v>
          </cell>
          <cell r="AD215">
            <v>29.841431629120923</v>
          </cell>
          <cell r="AE215">
            <v>27.092707476183573</v>
          </cell>
          <cell r="AF215">
            <v>23.355531916400938</v>
          </cell>
          <cell r="AG215">
            <v>19.409021325759191</v>
          </cell>
          <cell r="AH215">
            <v>15.017570762101602</v>
          </cell>
          <cell r="AI215">
            <v>10.93558966870054</v>
          </cell>
          <cell r="AJ215">
            <v>6.8926733160999136</v>
          </cell>
          <cell r="AK215">
            <v>2.7461399382376031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28.097902000000001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B216">
            <v>5088</v>
          </cell>
          <cell r="C216" t="str">
            <v xml:space="preserve">LETRAS DEL TESORO U$S VTO.24-5-2001     </v>
          </cell>
          <cell r="D216" t="str">
            <v>N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0.64363254305130702</v>
          </cell>
          <cell r="AH216">
            <v>0.92091982814791684</v>
          </cell>
          <cell r="AI216">
            <v>1.269373148806251</v>
          </cell>
          <cell r="AJ216">
            <v>1.294517280277794</v>
          </cell>
          <cell r="AK216">
            <v>1.0809777157133142</v>
          </cell>
          <cell r="AL216">
            <v>0.90747846446383407</v>
          </cell>
          <cell r="AM216">
            <v>0.71183113686633326</v>
          </cell>
          <cell r="AN216">
            <v>0.43420723900333374</v>
          </cell>
          <cell r="AO216">
            <v>0.2947626389067361</v>
          </cell>
          <cell r="AP216">
            <v>84.665000000000006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B217">
            <v>5085</v>
          </cell>
          <cell r="C217" t="str">
            <v xml:space="preserve">LETRAS DEL TESORO U$S VTO. 15/06/01     </v>
          </cell>
          <cell r="D217" t="str">
            <v>N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36.735199999999999</v>
          </cell>
          <cell r="AP217">
            <v>62.589199999999998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B218">
            <v>5091</v>
          </cell>
          <cell r="C218" t="str">
            <v xml:space="preserve">LETRAS DEL TESORO U$S VTO. 29/06/01     </v>
          </cell>
          <cell r="D218" t="str">
            <v>N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0.26475110988235295</v>
          </cell>
          <cell r="AG218">
            <v>0.51748699186435532</v>
          </cell>
          <cell r="AH218">
            <v>0.71801462976496377</v>
          </cell>
          <cell r="AI218">
            <v>0.92274120277251981</v>
          </cell>
          <cell r="AJ218">
            <v>0.45203252380221176</v>
          </cell>
          <cell r="AK218">
            <v>0.31125354071685873</v>
          </cell>
          <cell r="AL218">
            <v>0.22825680624540168</v>
          </cell>
          <cell r="AM218">
            <v>0.28379601931562509</v>
          </cell>
          <cell r="AN218">
            <v>0.55234463429589586</v>
          </cell>
          <cell r="AO218">
            <v>0.19808998601541844</v>
          </cell>
          <cell r="AP218">
            <v>25.396000000000001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B219">
            <v>5087</v>
          </cell>
          <cell r="C219" t="str">
            <v xml:space="preserve">LETRAS DEL TESORO U$S VTO. 10/8/2001    </v>
          </cell>
          <cell r="D219" t="str">
            <v>N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0.53117257356876046</v>
          </cell>
          <cell r="AI219">
            <v>0.53117257356876046</v>
          </cell>
          <cell r="AJ219">
            <v>0.41223984731127356</v>
          </cell>
          <cell r="AK219">
            <v>6.8163974070484814</v>
          </cell>
          <cell r="AL219">
            <v>4.5859177206763375</v>
          </cell>
          <cell r="AM219">
            <v>5.094759905486784</v>
          </cell>
          <cell r="AN219">
            <v>5.1767042702320349</v>
          </cell>
          <cell r="AO219">
            <v>4.2754071947788379</v>
          </cell>
          <cell r="AP219">
            <v>92.062507999999994</v>
          </cell>
          <cell r="AQ219">
            <v>140.491015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B220">
            <v>5093</v>
          </cell>
          <cell r="C220" t="str">
            <v xml:space="preserve">LETRAS DEL TESORO U$S VTO. 24/08/2001   </v>
          </cell>
          <cell r="D220" t="str">
            <v>N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1.7719999999999999E-3</v>
          </cell>
          <cell r="AK220">
            <v>0.59757400000000005</v>
          </cell>
          <cell r="AL220">
            <v>0.78941499999999998</v>
          </cell>
          <cell r="AM220">
            <v>1.1277740000000001</v>
          </cell>
          <cell r="AN220">
            <v>1.292672</v>
          </cell>
          <cell r="AO220">
            <v>0.142039</v>
          </cell>
          <cell r="AP220">
            <v>0.208869</v>
          </cell>
          <cell r="AQ220">
            <v>22.407330000000002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B221">
            <v>5013</v>
          </cell>
          <cell r="C221" t="str">
            <v xml:space="preserve">LETES U$S V.24-8-2001 NO ARANCELADAS    </v>
          </cell>
          <cell r="D221" t="str">
            <v>N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0.36908276999999584</v>
          </cell>
          <cell r="AE221">
            <v>0.66197941999999432</v>
          </cell>
          <cell r="AF221">
            <v>1.4106745700000003</v>
          </cell>
          <cell r="AG221">
            <v>1.510151</v>
          </cell>
          <cell r="AH221">
            <v>1.1694058999999986</v>
          </cell>
          <cell r="AI221">
            <v>1.3701348400000035</v>
          </cell>
          <cell r="AJ221">
            <v>1.3974759299999997</v>
          </cell>
          <cell r="AK221">
            <v>1.9862295200000033</v>
          </cell>
          <cell r="AL221">
            <v>1.7492973100000024</v>
          </cell>
          <cell r="AM221">
            <v>2.1971284999999998</v>
          </cell>
          <cell r="AN221">
            <v>2.5088509499999994</v>
          </cell>
          <cell r="AO221">
            <v>2.3327988400000037</v>
          </cell>
          <cell r="AP221">
            <v>2.1705612199999988</v>
          </cell>
          <cell r="AQ221">
            <v>0.13577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5089</v>
          </cell>
          <cell r="C222" t="str">
            <v xml:space="preserve">LETRAS DEL TESORO U$S VTO.14/09/2001    </v>
          </cell>
          <cell r="D222" t="str">
            <v>N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0.45500000000000002</v>
          </cell>
          <cell r="AD222">
            <v>0.1701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23.228000000000002</v>
          </cell>
          <cell r="AQ222">
            <v>78.695177000000001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A223" t="str">
            <v>x</v>
          </cell>
          <cell r="B223">
            <v>5059</v>
          </cell>
          <cell r="C223" t="str">
            <v xml:space="preserve">LETRAS DEL TESORO U$S VTO. 12/05/2000   </v>
          </cell>
          <cell r="D223" t="str">
            <v>N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7.8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5.33E-2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A224" t="str">
            <v>TITULOS GOBIERNOS LOCALES</v>
          </cell>
          <cell r="B224">
            <v>5065</v>
          </cell>
          <cell r="C224" t="str">
            <v xml:space="preserve">LETRAS DEL TESORO U$S V.26-5-2000       </v>
          </cell>
          <cell r="D224" t="str">
            <v>N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0.76188080443828021</v>
          </cell>
          <cell r="AM224">
            <v>0.76188080443827999</v>
          </cell>
          <cell r="AN224">
            <v>0.88484800528401597</v>
          </cell>
          <cell r="AO224">
            <v>0.88484800528401597</v>
          </cell>
          <cell r="AP224">
            <v>1.3047922999999999</v>
          </cell>
          <cell r="AQ224">
            <v>41.588776000000003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A225" t="str">
            <v>x</v>
          </cell>
          <cell r="B225">
            <v>5061</v>
          </cell>
          <cell r="C225" t="str">
            <v xml:space="preserve">LETRAS DEL TESORO U$S VTO. 16/06/2000   </v>
          </cell>
          <cell r="D225" t="str">
            <v>N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0.29313264616769824</v>
          </cell>
          <cell r="AC225">
            <v>0.29554105230700001</v>
          </cell>
          <cell r="AD225">
            <v>0.1456740435587234</v>
          </cell>
          <cell r="AE225">
            <v>7.9245830275528978E-2</v>
          </cell>
          <cell r="AF225">
            <v>6.4952230922236939E-2</v>
          </cell>
          <cell r="AG225">
            <v>6.3197524394997318E-2</v>
          </cell>
          <cell r="AH225">
            <v>6.1442805932052223E-2</v>
          </cell>
          <cell r="AI225">
            <v>5.4078313577903395E-2</v>
          </cell>
          <cell r="AJ225">
            <v>5.2488518991861244E-2</v>
          </cell>
          <cell r="AK225">
            <v>3.7170855499812215E-2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52.081513999999999</v>
          </cell>
          <cell r="AR225">
            <v>48.081046999999998</v>
          </cell>
          <cell r="AS225">
            <v>0</v>
          </cell>
          <cell r="AT225">
            <v>0</v>
          </cell>
          <cell r="AU225">
            <v>0</v>
          </cell>
        </row>
        <row r="226">
          <cell r="A226" t="str">
            <v>BPRV</v>
          </cell>
          <cell r="B226">
            <v>5068</v>
          </cell>
          <cell r="C226" t="str">
            <v xml:space="preserve">LETRAS DEL TESORO U$S VTO. 30/6/2000    </v>
          </cell>
          <cell r="D226" t="str">
            <v>N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1.6822106006004756</v>
          </cell>
          <cell r="AC226">
            <v>1.7061465004440433</v>
          </cell>
          <cell r="AD226">
            <v>0.95337942970569445</v>
          </cell>
          <cell r="AE226">
            <v>1.6005398090927749</v>
          </cell>
          <cell r="AF226">
            <v>1.5584379259819148</v>
          </cell>
          <cell r="AG226">
            <v>1.516336045372026</v>
          </cell>
          <cell r="AH226">
            <v>1.4742341774624919</v>
          </cell>
          <cell r="AI226">
            <v>1.4321322870377371</v>
          </cell>
          <cell r="AJ226">
            <v>1.390030401163411</v>
          </cell>
          <cell r="AK226">
            <v>1.3479285324882455</v>
          </cell>
          <cell r="AL226">
            <v>0.58206174073326777</v>
          </cell>
          <cell r="AM226">
            <v>0.53408133131831603</v>
          </cell>
          <cell r="AN226">
            <v>0.50833020621906011</v>
          </cell>
          <cell r="AO226">
            <v>0.75036574720372073</v>
          </cell>
          <cell r="AP226">
            <v>0.65400695157072586</v>
          </cell>
          <cell r="AQ226">
            <v>20.212</v>
          </cell>
          <cell r="AR226">
            <v>21.371700000000001</v>
          </cell>
          <cell r="AS226">
            <v>0</v>
          </cell>
          <cell r="AT226">
            <v>0</v>
          </cell>
          <cell r="AU226">
            <v>0</v>
          </cell>
        </row>
        <row r="227">
          <cell r="B227">
            <v>5014</v>
          </cell>
          <cell r="C227" t="str">
            <v xml:space="preserve">LETES U$S VTO.14-12-2001 NO ARANCELADA  </v>
          </cell>
          <cell r="D227" t="str">
            <v>N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7.9533006629999934E-3</v>
          </cell>
          <cell r="AB227">
            <v>0.18593987656274996</v>
          </cell>
          <cell r="AC227">
            <v>7.1881304594400064E-2</v>
          </cell>
          <cell r="AD227">
            <v>0.32870553309329997</v>
          </cell>
          <cell r="AE227">
            <v>0.2918401807185001</v>
          </cell>
          <cell r="AF227">
            <v>0.10910969260204993</v>
          </cell>
          <cell r="AG227">
            <v>0.10861798172925005</v>
          </cell>
          <cell r="AH227">
            <v>0.10532810027954993</v>
          </cell>
          <cell r="AI227">
            <v>7.3523738568799957E-2</v>
          </cell>
          <cell r="AJ227">
            <v>0.16404145860955011</v>
          </cell>
          <cell r="AK227">
            <v>2.18828234725E-2</v>
          </cell>
          <cell r="AL227">
            <v>3.3004672051724124E-2</v>
          </cell>
          <cell r="AM227">
            <v>6.7462231729673227E-3</v>
          </cell>
          <cell r="AN227">
            <v>4.5050740534436237E-2</v>
          </cell>
          <cell r="AO227">
            <v>6.5855619411040067E-2</v>
          </cell>
          <cell r="AP227">
            <v>0.1113423319677599</v>
          </cell>
          <cell r="AQ227">
            <v>6.3868999999999995E-2</v>
          </cell>
          <cell r="AR227">
            <v>3.1869000000000001E-2</v>
          </cell>
          <cell r="AS227">
            <v>0</v>
          </cell>
          <cell r="AT227">
            <v>0</v>
          </cell>
          <cell r="AU227">
            <v>0</v>
          </cell>
        </row>
        <row r="228">
          <cell r="B228">
            <v>5016</v>
          </cell>
          <cell r="C228" t="str">
            <v xml:space="preserve">LETES U$S VTO. 23/11/01 NO ARANCELADA   </v>
          </cell>
          <cell r="D228" t="str">
            <v>N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0.15663214548537946</v>
          </cell>
          <cell r="AD228">
            <v>0.15306004993823985</v>
          </cell>
          <cell r="AE228">
            <v>0.25818616456537946</v>
          </cell>
          <cell r="AF228">
            <v>0.16350903673216113</v>
          </cell>
          <cell r="AG228">
            <v>1.5981708814883162</v>
          </cell>
          <cell r="AH228">
            <v>1.5497647490352879</v>
          </cell>
          <cell r="AI228">
            <v>1.5297791998969819</v>
          </cell>
          <cell r="AJ228">
            <v>1.4704102482216357</v>
          </cell>
          <cell r="AK228">
            <v>1.4554137437905581</v>
          </cell>
          <cell r="AL228">
            <v>1.1436340401618859</v>
          </cell>
          <cell r="AM228">
            <v>1.1157111590275315</v>
          </cell>
          <cell r="AN228">
            <v>0.23341159473707518</v>
          </cell>
          <cell r="AO228">
            <v>0.28626565481177763</v>
          </cell>
          <cell r="AP228">
            <v>0.52400817077823292</v>
          </cell>
          <cell r="AQ228">
            <v>0.28648957251212054</v>
          </cell>
          <cell r="AR228">
            <v>8.2679999999999993E-3</v>
          </cell>
          <cell r="AS228">
            <v>0</v>
          </cell>
          <cell r="AT228">
            <v>0</v>
          </cell>
          <cell r="AU228">
            <v>0</v>
          </cell>
        </row>
        <row r="229">
          <cell r="B229">
            <v>5090</v>
          </cell>
          <cell r="C229" t="str">
            <v xml:space="preserve">LETRAS DEL TESORO U$S VTO.15/03/2002    </v>
          </cell>
          <cell r="D229" t="str">
            <v>N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0.17</v>
          </cell>
          <cell r="AK229">
            <v>1.286</v>
          </cell>
          <cell r="AL229">
            <v>1.345</v>
          </cell>
          <cell r="AM229">
            <v>1.335</v>
          </cell>
          <cell r="AN229">
            <v>1.7419999999999962</v>
          </cell>
          <cell r="AO229">
            <v>1.7169999999999963</v>
          </cell>
          <cell r="AP229">
            <v>43.535899999999998</v>
          </cell>
          <cell r="AQ229">
            <v>59.379300000000001</v>
          </cell>
          <cell r="AR229">
            <v>37.708692999999997</v>
          </cell>
          <cell r="AS229">
            <v>34.551022000000003</v>
          </cell>
          <cell r="AT229">
            <v>37.142679000000001</v>
          </cell>
          <cell r="AU229">
            <v>38.634442</v>
          </cell>
        </row>
        <row r="230">
          <cell r="B230">
            <v>5105</v>
          </cell>
          <cell r="C230" t="str">
            <v xml:space="preserve">LETRAS DEL TESORO U$S VTO.15-2-2002     </v>
          </cell>
          <cell r="D230" t="str">
            <v>N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0.16305500000000001</v>
          </cell>
        </row>
        <row r="231">
          <cell r="B231">
            <v>5106</v>
          </cell>
          <cell r="C231" t="str">
            <v xml:space="preserve">LETRAS DEL TESORO U$S VTO.8-3-2002      </v>
          </cell>
          <cell r="D231" t="str">
            <v>N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1.3066359999999999</v>
          </cell>
        </row>
        <row r="232">
          <cell r="B232">
            <v>5107</v>
          </cell>
          <cell r="C232" t="str">
            <v xml:space="preserve">LETRAS DEL TESORO U$S VTO. 19/04/2002   </v>
          </cell>
          <cell r="D232" t="str">
            <v>N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B233">
            <v>5108</v>
          </cell>
          <cell r="C233" t="str">
            <v xml:space="preserve">LETRAS DEL TESORO U$S VTO.22-02-2002    </v>
          </cell>
          <cell r="D233" t="str">
            <v>N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1.326592</v>
          </cell>
        </row>
        <row r="234">
          <cell r="B234">
            <v>5109</v>
          </cell>
          <cell r="C234" t="str">
            <v xml:space="preserve">LETRAS DEL TESORO U$S VTO. 22-03-2002   </v>
          </cell>
          <cell r="D234" t="str">
            <v>N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1.390855</v>
          </cell>
        </row>
        <row r="235">
          <cell r="B235">
            <v>5110</v>
          </cell>
          <cell r="C235" t="str">
            <v xml:space="preserve">LETRAS DEL TESORO U$S VTO. 14/05/02     </v>
          </cell>
          <cell r="D235" t="str">
            <v>N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A236" t="str">
            <v>x</v>
          </cell>
          <cell r="B236">
            <v>5072</v>
          </cell>
          <cell r="C236" t="str">
            <v xml:space="preserve">LETRAS DEL TESORO U$S VTO. 15/12/2000   </v>
          </cell>
          <cell r="D236" t="str">
            <v>N</v>
          </cell>
          <cell r="U236">
            <v>0</v>
          </cell>
          <cell r="V236">
            <v>0</v>
          </cell>
          <cell r="W236">
            <v>0</v>
          </cell>
          <cell r="X236">
            <v>9.8249796497695865</v>
          </cell>
          <cell r="Y236">
            <v>11.200997154838712</v>
          </cell>
          <cell r="Z236">
            <v>14.057252589861752</v>
          </cell>
          <cell r="AA236">
            <v>15.624824332176207</v>
          </cell>
          <cell r="AB236">
            <v>18.272787987927067</v>
          </cell>
          <cell r="AC236">
            <v>18.992744089016107</v>
          </cell>
          <cell r="AD236">
            <v>13.970864092116448</v>
          </cell>
          <cell r="AE236">
            <v>24.741326912310079</v>
          </cell>
          <cell r="AF236">
            <v>23.981437903596881</v>
          </cell>
          <cell r="AG236">
            <v>15.175612805643247</v>
          </cell>
          <cell r="AH236">
            <v>18.31894758020135</v>
          </cell>
          <cell r="AI236">
            <v>15.200375901254295</v>
          </cell>
          <cell r="AJ236">
            <v>11.966435232465965</v>
          </cell>
          <cell r="AK236">
            <v>12.135239517693257</v>
          </cell>
          <cell r="AL236">
            <v>11.602359189408228</v>
          </cell>
          <cell r="AM236">
            <v>12.42191435515883</v>
          </cell>
          <cell r="AN236">
            <v>13.590725331279364</v>
          </cell>
          <cell r="AO236">
            <v>13.410569593601654</v>
          </cell>
          <cell r="AP236">
            <v>10.899044523455981</v>
          </cell>
          <cell r="AQ236">
            <v>8.6061701073264594</v>
          </cell>
          <cell r="AR236">
            <v>8.2428169989665783</v>
          </cell>
          <cell r="AS236">
            <v>1.3770419497083761</v>
          </cell>
          <cell r="AT236">
            <v>0.95277938762285386</v>
          </cell>
          <cell r="AU236">
            <v>0.4852155498689158</v>
          </cell>
        </row>
        <row r="237">
          <cell r="A237" t="str">
            <v>TITULOS GOBIERNOS LOCALES</v>
          </cell>
          <cell r="B237">
            <v>5074</v>
          </cell>
          <cell r="C237" t="str">
            <v xml:space="preserve">LETRAS DEL TESORO U$S V.12-01-2001      </v>
          </cell>
          <cell r="D237" t="str">
            <v>N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0.10133851086956543</v>
          </cell>
          <cell r="Z237">
            <v>3.4620255905511786E-2</v>
          </cell>
          <cell r="AA237">
            <v>0.21031091000000016</v>
          </cell>
          <cell r="AB237">
            <v>0.39126143961352666</v>
          </cell>
          <cell r="AC237">
            <v>0.38629537313432805</v>
          </cell>
          <cell r="AD237">
            <v>3.336E-3</v>
          </cell>
          <cell r="AE237">
            <v>0.23892887203791457</v>
          </cell>
          <cell r="AF237">
            <v>2.8258068181818117E-2</v>
          </cell>
          <cell r="AG237">
            <v>2.4989473140495828E-2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A238" t="str">
            <v>x</v>
          </cell>
          <cell r="B238">
            <v>5075</v>
          </cell>
          <cell r="C238" t="str">
            <v xml:space="preserve">LETRAS DEL TESORO U$S 13-07-2001        </v>
          </cell>
          <cell r="D238" t="str">
            <v>N</v>
          </cell>
          <cell r="U238">
            <v>0</v>
          </cell>
          <cell r="V238">
            <v>0</v>
          </cell>
          <cell r="W238">
            <v>0</v>
          </cell>
          <cell r="X238">
            <v>1.2608675346851648</v>
          </cell>
          <cell r="Y238">
            <v>3.6310915902438983</v>
          </cell>
          <cell r="Z238">
            <v>4.941894836852204</v>
          </cell>
          <cell r="AA238">
            <v>6.0964546788990797</v>
          </cell>
          <cell r="AB238">
            <v>3.356657127272725</v>
          </cell>
          <cell r="AC238">
            <v>3.2617547289719617</v>
          </cell>
          <cell r="AD238">
            <v>1.9585222291853168</v>
          </cell>
          <cell r="AE238">
            <v>0.86545230158730224</v>
          </cell>
          <cell r="AF238">
            <v>1.728174453405017</v>
          </cell>
          <cell r="AG238">
            <v>0.83070994623655914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A239" t="str">
            <v>BPRV</v>
          </cell>
          <cell r="B239">
            <v>5076</v>
          </cell>
          <cell r="C239" t="str">
            <v xml:space="preserve">LETRAS DEL TESORO U$S V.27-10-2000      </v>
          </cell>
          <cell r="D239" t="str">
            <v>N</v>
          </cell>
          <cell r="U239">
            <v>0</v>
          </cell>
          <cell r="V239">
            <v>0</v>
          </cell>
          <cell r="W239">
            <v>50.70549850279258</v>
          </cell>
          <cell r="X239">
            <v>55.217070541865141</v>
          </cell>
          <cell r="Y239">
            <v>107.76452383142804</v>
          </cell>
          <cell r="Z239">
            <v>137.27222306495565</v>
          </cell>
          <cell r="AA239">
            <v>229.79691627389911</v>
          </cell>
          <cell r="AB239">
            <v>265.5131269193738</v>
          </cell>
          <cell r="AC239">
            <v>401.5664381196496</v>
          </cell>
          <cell r="AD239">
            <v>391.34265100649128</v>
          </cell>
          <cell r="AE239">
            <v>410.55644899359424</v>
          </cell>
          <cell r="AF239">
            <v>430.94064831277149</v>
          </cell>
          <cell r="AG239">
            <v>423.10641578600251</v>
          </cell>
          <cell r="AH239">
            <v>417.52785841797572</v>
          </cell>
          <cell r="AI239">
            <v>387.88294910237062</v>
          </cell>
          <cell r="AJ239">
            <v>314.39814882087677</v>
          </cell>
          <cell r="AK239">
            <v>325.82373739053514</v>
          </cell>
          <cell r="AL239">
            <v>311.99966724284513</v>
          </cell>
          <cell r="AM239">
            <v>288.78085374423046</v>
          </cell>
          <cell r="AN239">
            <v>295.68748577653361</v>
          </cell>
          <cell r="AO239">
            <v>288.73302256786229</v>
          </cell>
          <cell r="AP239">
            <v>263.55832328719674</v>
          </cell>
          <cell r="AQ239">
            <v>242.56978932177435</v>
          </cell>
          <cell r="AR239">
            <v>236.89356277998604</v>
          </cell>
          <cell r="AS239">
            <v>69.245729783312882</v>
          </cell>
          <cell r="AT239">
            <v>48.838591225649104</v>
          </cell>
          <cell r="AU239">
            <v>65.49095325309402</v>
          </cell>
        </row>
        <row r="240">
          <cell r="B240">
            <v>2099</v>
          </cell>
          <cell r="C240" t="str">
            <v xml:space="preserve">BOCON PCIA. BS.AS. (PESOS) ESCRIT.      </v>
          </cell>
          <cell r="D240" t="str">
            <v>S</v>
          </cell>
          <cell r="U240">
            <v>0</v>
          </cell>
          <cell r="V240">
            <v>0</v>
          </cell>
          <cell r="W240">
            <v>0.99188249999999989</v>
          </cell>
          <cell r="X240">
            <v>1.7182427599999999</v>
          </cell>
          <cell r="Y240">
            <v>1.5940317900000001</v>
          </cell>
          <cell r="Z240">
            <v>4.9757248800000005</v>
          </cell>
          <cell r="AA240">
            <v>6.682625781855549</v>
          </cell>
          <cell r="AB240">
            <v>14.79144416546735</v>
          </cell>
          <cell r="AC240">
            <v>60.125233315291858</v>
          </cell>
          <cell r="AD240">
            <v>76.008086709717801</v>
          </cell>
          <cell r="AE240">
            <v>84.31709690852513</v>
          </cell>
          <cell r="AF240">
            <v>94.910830645545076</v>
          </cell>
          <cell r="AG240">
            <v>75.437781312484844</v>
          </cell>
          <cell r="AH240">
            <v>74.341437288626352</v>
          </cell>
          <cell r="AI240">
            <v>60.258241665704737</v>
          </cell>
          <cell r="AJ240">
            <v>13.586071182738944</v>
          </cell>
          <cell r="AK240">
            <v>12.681891277431115</v>
          </cell>
          <cell r="AL240">
            <v>13.883177294677578</v>
          </cell>
          <cell r="AM240">
            <v>11.721201024634473</v>
          </cell>
          <cell r="AN240">
            <v>12.677711904884223</v>
          </cell>
          <cell r="AO240">
            <v>10.670740616556376</v>
          </cell>
          <cell r="AP240">
            <v>11.422814685006195</v>
          </cell>
          <cell r="AQ240">
            <v>13.8868989128</v>
          </cell>
          <cell r="AR240">
            <v>12.965893979255618</v>
          </cell>
          <cell r="AS240">
            <v>9.8182608952791846</v>
          </cell>
          <cell r="AT240">
            <v>8.2802455693256576</v>
          </cell>
          <cell r="AU240">
            <v>8.7513586537207999</v>
          </cell>
        </row>
        <row r="241">
          <cell r="B241">
            <v>2098</v>
          </cell>
          <cell r="C241" t="str">
            <v xml:space="preserve">BOCON PCIA. BS.AS. (U$S) ESCRIT.        </v>
          </cell>
          <cell r="D241" t="str">
            <v>S</v>
          </cell>
          <cell r="U241">
            <v>0</v>
          </cell>
          <cell r="V241">
            <v>0</v>
          </cell>
          <cell r="W241">
            <v>1.7745333099999998</v>
          </cell>
          <cell r="X241">
            <v>2.4515535600000002</v>
          </cell>
          <cell r="Y241">
            <v>2.7796078</v>
          </cell>
          <cell r="Z241">
            <v>2.2172288</v>
          </cell>
          <cell r="AA241">
            <v>7.6410015574620846</v>
          </cell>
          <cell r="AB241">
            <v>9.6956650355666323</v>
          </cell>
          <cell r="AC241">
            <v>8.6952743194275222</v>
          </cell>
          <cell r="AD241">
            <v>8.2477223323589453</v>
          </cell>
          <cell r="AE241">
            <v>7.7960395352639047</v>
          </cell>
          <cell r="AF241">
            <v>9.9728512821445854</v>
          </cell>
          <cell r="AG241">
            <v>10.127218615697362</v>
          </cell>
          <cell r="AH241">
            <v>10.088378267653416</v>
          </cell>
          <cell r="AI241">
            <v>10.810769444702732</v>
          </cell>
          <cell r="AJ241">
            <v>10.529826289593901</v>
          </cell>
          <cell r="AK241">
            <v>10.09316552386672</v>
          </cell>
          <cell r="AL241">
            <v>9.5782162005260023</v>
          </cell>
          <cell r="AM241">
            <v>10.328830232261044</v>
          </cell>
          <cell r="AN241">
            <v>10.006066189305178</v>
          </cell>
          <cell r="AO241">
            <v>9.5599110340011322</v>
          </cell>
          <cell r="AP241">
            <v>9.162806072010401</v>
          </cell>
          <cell r="AQ241">
            <v>9.0073739666999995</v>
          </cell>
          <cell r="AR241">
            <v>8.5757852177301608</v>
          </cell>
          <cell r="AS241">
            <v>7.8723946675753602</v>
          </cell>
          <cell r="AT241">
            <v>7.4978018699490407</v>
          </cell>
          <cell r="AU241">
            <v>7.4978018699490399</v>
          </cell>
        </row>
        <row r="242">
          <cell r="B242">
            <v>2050</v>
          </cell>
          <cell r="C242" t="str">
            <v xml:space="preserve">BONO PARQUE IND. LA PLATA  U$S          </v>
          </cell>
          <cell r="D242" t="str">
            <v>N</v>
          </cell>
          <cell r="U242">
            <v>0</v>
          </cell>
          <cell r="V242">
            <v>0</v>
          </cell>
          <cell r="W242">
            <v>0.367796004250797</v>
          </cell>
          <cell r="X242">
            <v>0.27584700114025085</v>
          </cell>
          <cell r="Y242">
            <v>0.27584700114025085</v>
          </cell>
          <cell r="Z242">
            <v>0.18389800261096609</v>
          </cell>
          <cell r="AA242">
            <v>9.1948996212121215E-2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B243">
            <v>2128</v>
          </cell>
          <cell r="C243" t="str">
            <v>BOCON PCIA.DE CORRIENTES PESOS 2 DA. ESC</v>
          </cell>
          <cell r="D243" t="str">
            <v>S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10.118514734138614</v>
          </cell>
          <cell r="AD243">
            <v>13.199667309079095</v>
          </cell>
          <cell r="AE243">
            <v>13.992602456628648</v>
          </cell>
          <cell r="AF243">
            <v>15.223868985062909</v>
          </cell>
          <cell r="AG243">
            <v>27.142185021851592</v>
          </cell>
          <cell r="AH243">
            <v>25.10176629663745</v>
          </cell>
          <cell r="AI243">
            <v>24.426504337980383</v>
          </cell>
          <cell r="AJ243">
            <v>22.85972096696732</v>
          </cell>
          <cell r="AK243">
            <v>19.561908158421641</v>
          </cell>
          <cell r="AL243">
            <v>18.522451206704964</v>
          </cell>
          <cell r="AM243">
            <v>18.170970764425519</v>
          </cell>
          <cell r="AN243">
            <v>17.415224585147293</v>
          </cell>
          <cell r="AO243">
            <v>16.647749118050847</v>
          </cell>
          <cell r="AP243">
            <v>14.242901934776402</v>
          </cell>
          <cell r="AQ243">
            <v>13.87109960231435</v>
          </cell>
          <cell r="AR243">
            <v>13.510817650089665</v>
          </cell>
          <cell r="AS243">
            <v>0.15429710366944172</v>
          </cell>
          <cell r="AT243">
            <v>0.14897942449484641</v>
          </cell>
          <cell r="AU243">
            <v>0.14897942449484086</v>
          </cell>
        </row>
        <row r="244">
          <cell r="B244">
            <v>2030</v>
          </cell>
          <cell r="C244" t="str">
            <v xml:space="preserve">BOCON PCIA DE CORRIENTES PESOS ESCR     </v>
          </cell>
          <cell r="D244" t="str">
            <v>S</v>
          </cell>
          <cell r="U244">
            <v>0</v>
          </cell>
          <cell r="V244">
            <v>0</v>
          </cell>
          <cell r="W244">
            <v>11.33679602449048</v>
          </cell>
          <cell r="X244">
            <v>25.77489225865973</v>
          </cell>
          <cell r="Y244">
            <v>37.885145324163382</v>
          </cell>
          <cell r="Z244">
            <v>62.768501954206158</v>
          </cell>
          <cell r="AA244">
            <v>83.817559115761426</v>
          </cell>
          <cell r="AB244">
            <v>96.554902150345555</v>
          </cell>
          <cell r="AC244">
            <v>106.09548397983892</v>
          </cell>
          <cell r="AD244">
            <v>116.81921563090967</v>
          </cell>
          <cell r="AE244">
            <v>127.9078539853106</v>
          </cell>
          <cell r="AF244">
            <v>133.54572968297131</v>
          </cell>
          <cell r="AG244">
            <v>132.47337149370196</v>
          </cell>
          <cell r="AH244">
            <v>134.1961303657651</v>
          </cell>
          <cell r="AI244">
            <v>126.47128477377085</v>
          </cell>
          <cell r="AJ244">
            <v>106.98860768159122</v>
          </cell>
          <cell r="AK244">
            <v>95.745439616654195</v>
          </cell>
          <cell r="AL244">
            <v>85.569862652109293</v>
          </cell>
          <cell r="AM244">
            <v>86.054490096215773</v>
          </cell>
          <cell r="AN244">
            <v>78.627786796680809</v>
          </cell>
          <cell r="AO244">
            <v>73.779221201540423</v>
          </cell>
          <cell r="AP244">
            <v>61.281891559216341</v>
          </cell>
          <cell r="AQ244">
            <v>56.889649976357283</v>
          </cell>
          <cell r="AR244">
            <v>54.825578939885304</v>
          </cell>
          <cell r="AS244">
            <v>2.9194707388630428</v>
          </cell>
          <cell r="AT244">
            <v>2.9869025002168517</v>
          </cell>
          <cell r="AU244">
            <v>2.8535088834277755</v>
          </cell>
        </row>
        <row r="245">
          <cell r="B245">
            <v>2094</v>
          </cell>
          <cell r="C245" t="str">
            <v xml:space="preserve">BOCON PCIA. MENDOZA $ ESCRIT.           </v>
          </cell>
          <cell r="D245" t="str">
            <v>P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0.37311999999999995</v>
          </cell>
          <cell r="AD245">
            <v>0.36883503000000001</v>
          </cell>
          <cell r="AE245">
            <v>4.9754119999999992E-2</v>
          </cell>
          <cell r="AF245">
            <v>4.970473999999999E-2</v>
          </cell>
          <cell r="AG245">
            <v>4.8243520000000019E-2</v>
          </cell>
          <cell r="AH245">
            <v>4.2748299999999934E-2</v>
          </cell>
          <cell r="AI245">
            <v>4.1413080000000074E-2</v>
          </cell>
          <cell r="AJ245">
            <v>4.0077849999999977E-2</v>
          </cell>
          <cell r="AK245">
            <v>3.1430629999999946E-2</v>
          </cell>
          <cell r="AL245">
            <v>0.37840541</v>
          </cell>
          <cell r="AM245">
            <v>0.29001058999999996</v>
          </cell>
          <cell r="AN245">
            <v>0.27927577000000003</v>
          </cell>
          <cell r="AO245">
            <v>0.26854095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B246">
            <v>2093</v>
          </cell>
          <cell r="C246" t="str">
            <v xml:space="preserve">BOCON PCIA. MENDOZA U$S ESCRIT.         </v>
          </cell>
          <cell r="D246" t="str">
            <v>P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3.8893500000000011E-2</v>
          </cell>
          <cell r="AH246">
            <v>8.0680000000000002E-2</v>
          </cell>
          <cell r="AI246">
            <v>3.1029519999999991E-2</v>
          </cell>
          <cell r="AJ246">
            <v>4.9846760000000011E-2</v>
          </cell>
          <cell r="AK246">
            <v>4.8186080000000013E-2</v>
          </cell>
          <cell r="AL246">
            <v>0.18175405000000006</v>
          </cell>
          <cell r="AM246">
            <v>0.15000883000000007</v>
          </cell>
          <cell r="AN246">
            <v>0.14976722999999997</v>
          </cell>
          <cell r="AO246">
            <v>0.15772166999999992</v>
          </cell>
          <cell r="AP246">
            <v>1.1994458800000139E-2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A247" t="str">
            <v>x</v>
          </cell>
          <cell r="B247">
            <v>5084</v>
          </cell>
          <cell r="C247" t="str">
            <v xml:space="preserve">LETRAS DEL TESORO U$S VTO.23-2-2001     </v>
          </cell>
          <cell r="D247" t="str">
            <v>N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0.117045</v>
          </cell>
          <cell r="AK247">
            <v>0.14808750000000001</v>
          </cell>
          <cell r="AL247">
            <v>0.46776000000000001</v>
          </cell>
          <cell r="AM247">
            <v>0.51863000000000004</v>
          </cell>
          <cell r="AN247">
            <v>0.55289999999999995</v>
          </cell>
          <cell r="AO247">
            <v>0.57456249999999998</v>
          </cell>
          <cell r="AP247">
            <v>0.43924999999999997</v>
          </cell>
          <cell r="AQ247">
            <v>0.569295</v>
          </cell>
          <cell r="AR247">
            <v>0.199355</v>
          </cell>
          <cell r="AS247">
            <v>0.10199999999999999</v>
          </cell>
          <cell r="AT247">
            <v>0.10199999999999999</v>
          </cell>
          <cell r="AU247">
            <v>7.2437500000000002E-2</v>
          </cell>
        </row>
        <row r="248">
          <cell r="A248" t="str">
            <v>x</v>
          </cell>
          <cell r="B248">
            <v>5086</v>
          </cell>
          <cell r="C248" t="str">
            <v xml:space="preserve">LETRAS DEL TESORO U$S VTO.27/04/01      </v>
          </cell>
          <cell r="D248" t="str">
            <v>N</v>
          </cell>
          <cell r="U248">
            <v>0</v>
          </cell>
          <cell r="V248">
            <v>0</v>
          </cell>
          <cell r="W248">
            <v>19.979636249999999</v>
          </cell>
          <cell r="X248">
            <v>9.7844250000000006</v>
          </cell>
          <cell r="Y248">
            <v>14.893102499999999</v>
          </cell>
          <cell r="Z248">
            <v>8.9483174999999999</v>
          </cell>
          <cell r="AA248">
            <v>12.294740011627905</v>
          </cell>
          <cell r="AB248">
            <v>7.0362999999999998</v>
          </cell>
          <cell r="AC248">
            <v>6.5418000000000003</v>
          </cell>
          <cell r="AD248">
            <v>9.7659099999999999</v>
          </cell>
          <cell r="AE248">
            <v>8.5022275111111103</v>
          </cell>
          <cell r="AF248">
            <v>7.7224799999999982</v>
          </cell>
          <cell r="AG248">
            <v>9.3803187500000007</v>
          </cell>
          <cell r="AH248">
            <v>7.8853749999999998</v>
          </cell>
          <cell r="AI248">
            <v>7.5958987558139528</v>
          </cell>
          <cell r="AJ248">
            <v>7.5878899999999998</v>
          </cell>
          <cell r="AK248">
            <v>4.9634812601156071</v>
          </cell>
          <cell r="AL248">
            <v>4.5720599999999996</v>
          </cell>
          <cell r="AM248">
            <v>3.0666187499999999</v>
          </cell>
          <cell r="AN248">
            <v>3.0336350053361794</v>
          </cell>
          <cell r="AO248">
            <v>2.3595450107526883</v>
          </cell>
          <cell r="AP248">
            <v>28.097902000000001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A249" t="str">
            <v>OTROS TITULOS</v>
          </cell>
          <cell r="B249">
            <v>5088</v>
          </cell>
          <cell r="C249" t="str">
            <v xml:space="preserve">LETRAS DEL TESORO U$S VTO.24-5-2001     </v>
          </cell>
          <cell r="D249" t="str">
            <v>N</v>
          </cell>
          <cell r="U249">
            <v>0</v>
          </cell>
          <cell r="V249">
            <v>0</v>
          </cell>
          <cell r="W249">
            <v>0.47039999999999998</v>
          </cell>
          <cell r="X249">
            <v>0.134995</v>
          </cell>
          <cell r="Y249">
            <v>0.27068999999999999</v>
          </cell>
          <cell r="Z249">
            <v>0.18495</v>
          </cell>
          <cell r="AA249">
            <v>0.14949999999999999</v>
          </cell>
          <cell r="AB249">
            <v>0.15093750617283955</v>
          </cell>
          <cell r="AC249">
            <v>0.1449</v>
          </cell>
          <cell r="AD249">
            <v>0.16272500000000001</v>
          </cell>
          <cell r="AE249">
            <v>7.1499999999999994E-2</v>
          </cell>
          <cell r="AF249">
            <v>6.8250000000000005E-2</v>
          </cell>
          <cell r="AG249">
            <v>6.5000000000000002E-2</v>
          </cell>
          <cell r="AH249">
            <v>6.1749999999999999E-2</v>
          </cell>
          <cell r="AI249">
            <v>5.8500000000000003E-2</v>
          </cell>
          <cell r="AJ249">
            <v>5.525E-2</v>
          </cell>
          <cell r="AK249">
            <v>6.2799999999999995E-2</v>
          </cell>
          <cell r="AL249">
            <v>5.8875011286681517E-2</v>
          </cell>
          <cell r="AM249">
            <v>6.8949999999999997E-2</v>
          </cell>
          <cell r="AN249">
            <v>7.3612499999999997E-2</v>
          </cell>
          <cell r="AO249">
            <v>5.595E-2</v>
          </cell>
          <cell r="AP249">
            <v>84.665000000000006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A250" t="str">
            <v>x</v>
          </cell>
          <cell r="B250">
            <v>5085</v>
          </cell>
          <cell r="C250" t="str">
            <v xml:space="preserve">LETRAS DEL TESORO U$S VTO. 15/06/01     </v>
          </cell>
          <cell r="D250" t="str">
            <v>N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0.11010503216038325</v>
          </cell>
          <cell r="AB250">
            <v>0</v>
          </cell>
          <cell r="AC250">
            <v>0.12436893209426599</v>
          </cell>
          <cell r="AD250">
            <v>0.12536732593743977</v>
          </cell>
          <cell r="AE250">
            <v>0.77255355931077263</v>
          </cell>
          <cell r="AF250">
            <v>0.27031862182077188</v>
          </cell>
          <cell r="AG250">
            <v>0.27031862182077188</v>
          </cell>
          <cell r="AH250">
            <v>0.37210800204214572</v>
          </cell>
          <cell r="AI250">
            <v>0.37210800204214572</v>
          </cell>
          <cell r="AJ250">
            <v>0.27031862182077188</v>
          </cell>
          <cell r="AK250">
            <v>0.27031862182077188</v>
          </cell>
          <cell r="AL250">
            <v>0.14355725168207462</v>
          </cell>
          <cell r="AM250">
            <v>0.14355725168207462</v>
          </cell>
          <cell r="AN250">
            <v>0.14355725168207462</v>
          </cell>
          <cell r="AO250">
            <v>0.14355725168207462</v>
          </cell>
          <cell r="AP250">
            <v>0.14355725168207462</v>
          </cell>
          <cell r="AQ250">
            <v>0.14355725168207462</v>
          </cell>
          <cell r="AR250">
            <v>6.3380685069348627E-5</v>
          </cell>
          <cell r="AS250">
            <v>0</v>
          </cell>
          <cell r="AT250">
            <v>0</v>
          </cell>
          <cell r="AU250">
            <v>0</v>
          </cell>
        </row>
        <row r="251">
          <cell r="A251" t="str">
            <v>x</v>
          </cell>
          <cell r="B251">
            <v>5091</v>
          </cell>
          <cell r="C251" t="str">
            <v xml:space="preserve">LETRAS DEL TESORO U$S VTO. 29/06/01     </v>
          </cell>
          <cell r="D251" t="str">
            <v>N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8.3439395536554231E-2</v>
          </cell>
          <cell r="AL251">
            <v>0.21474946992260593</v>
          </cell>
          <cell r="AM251">
            <v>0.36718682715284928</v>
          </cell>
          <cell r="AN251">
            <v>1.5056531950987142</v>
          </cell>
          <cell r="AO251">
            <v>4.706837696933829</v>
          </cell>
          <cell r="AP251">
            <v>25.396000000000001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A252" t="str">
            <v>TITULOS GOBIERNOS LOCALES</v>
          </cell>
          <cell r="B252">
            <v>5087</v>
          </cell>
          <cell r="C252" t="str">
            <v xml:space="preserve">LETRAS DEL TESORO U$S VTO. 10/8/2001    </v>
          </cell>
          <cell r="D252" t="str">
            <v>N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1.0803781360646827</v>
          </cell>
          <cell r="Z252">
            <v>0.34671366478912941</v>
          </cell>
          <cell r="AA252">
            <v>1.4800152650862204</v>
          </cell>
          <cell r="AB252">
            <v>10.277008609299191</v>
          </cell>
          <cell r="AC252">
            <v>13.243268911151233</v>
          </cell>
          <cell r="AD252">
            <v>14.206801731327662</v>
          </cell>
          <cell r="AE252">
            <v>17.628168127570014</v>
          </cell>
          <cell r="AF252">
            <v>14.448609149500177</v>
          </cell>
          <cell r="AG252">
            <v>22.946210480028544</v>
          </cell>
          <cell r="AH252">
            <v>12.404211792991534</v>
          </cell>
          <cell r="AI252">
            <v>8.2488582229698331</v>
          </cell>
          <cell r="AJ252">
            <v>10.191844086958437</v>
          </cell>
          <cell r="AK252">
            <v>18.387527559862257</v>
          </cell>
          <cell r="AL252">
            <v>17.927640527030547</v>
          </cell>
          <cell r="AM252">
            <v>14.225293716350285</v>
          </cell>
          <cell r="AN252">
            <v>14.147253277599267</v>
          </cell>
          <cell r="AO252">
            <v>13.736391275562232</v>
          </cell>
          <cell r="AP252">
            <v>92.062507999999994</v>
          </cell>
          <cell r="AQ252">
            <v>140.491015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</row>
        <row r="253">
          <cell r="A253" t="str">
            <v>x</v>
          </cell>
          <cell r="B253">
            <v>5093</v>
          </cell>
          <cell r="C253" t="str">
            <v xml:space="preserve">LETRAS DEL TESORO U$S VTO. 24/08/2001   </v>
          </cell>
          <cell r="D253" t="str">
            <v>N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0.10029140954060144</v>
          </cell>
          <cell r="Z253">
            <v>8.6985542044548378E-2</v>
          </cell>
          <cell r="AA253">
            <v>8.5033247623175962E-2</v>
          </cell>
          <cell r="AB253">
            <v>0.11127453995293367</v>
          </cell>
          <cell r="AC253">
            <v>0.15891442172705583</v>
          </cell>
          <cell r="AD253">
            <v>0.15623739205865386</v>
          </cell>
          <cell r="AE253">
            <v>0.85614110662620835</v>
          </cell>
          <cell r="AF253">
            <v>1.3437217663825565</v>
          </cell>
          <cell r="AG253">
            <v>1.3177065771270065</v>
          </cell>
          <cell r="AH253">
            <v>1.2908598090149994</v>
          </cell>
          <cell r="AI253">
            <v>1.5236949207100214</v>
          </cell>
          <cell r="AJ253">
            <v>1.4899047245079331</v>
          </cell>
          <cell r="AK253">
            <v>1.4553970833785705</v>
          </cell>
          <cell r="AL253">
            <v>0.41177163271770001</v>
          </cell>
          <cell r="AM253">
            <v>0.33259262476491547</v>
          </cell>
          <cell r="AN253">
            <v>0.35220638040568342</v>
          </cell>
          <cell r="AO253">
            <v>0.34255462148755633</v>
          </cell>
          <cell r="AP253">
            <v>0.26891417954655772</v>
          </cell>
          <cell r="AQ253">
            <v>22.407330000000002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A254" t="str">
            <v>BPRV</v>
          </cell>
          <cell r="B254">
            <v>5013</v>
          </cell>
          <cell r="C254" t="str">
            <v xml:space="preserve">LETES U$S V.24-8-2001 NO ARANCELADAS    </v>
          </cell>
          <cell r="D254" t="str">
            <v>N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4.1552356187125215</v>
          </cell>
          <cell r="AD254">
            <v>7.2706025199874773</v>
          </cell>
          <cell r="AE254">
            <v>8.7815232099645062</v>
          </cell>
          <cell r="AF254">
            <v>7.0964914620373367</v>
          </cell>
          <cell r="AG254">
            <v>6.678074026551144</v>
          </cell>
          <cell r="AH254">
            <v>8.1530605901012354</v>
          </cell>
          <cell r="AI254">
            <v>9.1757138689858415</v>
          </cell>
          <cell r="AJ254">
            <v>4.95824789595759</v>
          </cell>
          <cell r="AK254">
            <v>3.7171369975431237</v>
          </cell>
          <cell r="AL254">
            <v>8.0106146925233261</v>
          </cell>
          <cell r="AM254">
            <v>4.2306758501092183</v>
          </cell>
          <cell r="AN254">
            <v>8.4220653443462297</v>
          </cell>
          <cell r="AO254">
            <v>6.7580980778878965</v>
          </cell>
          <cell r="AP254">
            <v>8.0146982205530524</v>
          </cell>
          <cell r="AQ254">
            <v>0.13577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A255" t="str">
            <v>x</v>
          </cell>
          <cell r="B255">
            <v>5089</v>
          </cell>
          <cell r="C255" t="str">
            <v xml:space="preserve">LETRAS DEL TESORO U$S VTO.14/09/2001    </v>
          </cell>
          <cell r="D255" t="str">
            <v>N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21.986092640987987</v>
          </cell>
          <cell r="AD255">
            <v>20.547747271823084</v>
          </cell>
          <cell r="AE255">
            <v>28.523365001502761</v>
          </cell>
          <cell r="AF255">
            <v>28.022086712937082</v>
          </cell>
          <cell r="AG255">
            <v>25.707669731671338</v>
          </cell>
          <cell r="AH255">
            <v>22.068064224341448</v>
          </cell>
          <cell r="AI255">
            <v>26.326222752252335</v>
          </cell>
          <cell r="AJ255">
            <v>27.616694124647381</v>
          </cell>
          <cell r="AK255">
            <v>25.28146675892771</v>
          </cell>
          <cell r="AL255">
            <v>23.95701155786395</v>
          </cell>
          <cell r="AM255">
            <v>19.755384268125233</v>
          </cell>
          <cell r="AN255">
            <v>22.706522194510431</v>
          </cell>
          <cell r="AO255">
            <v>22.324247511277612</v>
          </cell>
          <cell r="AP255">
            <v>23.228000000000002</v>
          </cell>
          <cell r="AQ255">
            <v>78.695177000000001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A256" t="str">
            <v>BPRV</v>
          </cell>
          <cell r="B256">
            <v>5009</v>
          </cell>
          <cell r="C256" t="str">
            <v xml:space="preserve">LETES U$S VTO.14-09-2001 NO ARANCELADA  </v>
          </cell>
          <cell r="D256" t="str">
            <v>N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0.46359963562395795</v>
          </cell>
          <cell r="AI256">
            <v>2.516527808046801</v>
          </cell>
          <cell r="AJ256">
            <v>4.9523059882203082</v>
          </cell>
          <cell r="AK256">
            <v>6.9274047143704172</v>
          </cell>
          <cell r="AL256">
            <v>13.063364279420091</v>
          </cell>
          <cell r="AM256">
            <v>13.109828493218544</v>
          </cell>
          <cell r="AN256">
            <v>11.885517643921339</v>
          </cell>
          <cell r="AO256">
            <v>9.127040367595006</v>
          </cell>
          <cell r="AP256">
            <v>8.471457144335389</v>
          </cell>
          <cell r="AQ256">
            <v>5.33E-2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B257">
            <v>2089</v>
          </cell>
          <cell r="C257" t="str">
            <v xml:space="preserve">BOCON PCIA.SANTIAGO DEL ESTERO $ ESC.   </v>
          </cell>
          <cell r="D257" t="str">
            <v>P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4.2277599999997768E-3</v>
          </cell>
          <cell r="AI257">
            <v>4.1194000000003726E-3</v>
          </cell>
          <cell r="AJ257">
            <v>1.3659919999999926E-2</v>
          </cell>
          <cell r="AK257">
            <v>1.7726339999999851E-2</v>
          </cell>
          <cell r="AL257">
            <v>1.7234150000000371E-2</v>
          </cell>
          <cell r="AM257">
            <v>4.1669349999999626E-2</v>
          </cell>
          <cell r="AN257">
            <v>0.12843750000000001</v>
          </cell>
          <cell r="AO257">
            <v>0.13266454999999888</v>
          </cell>
          <cell r="AP257">
            <v>0.1285208328000009</v>
          </cell>
          <cell r="AQ257">
            <v>41.588776000000003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B258">
            <v>2088</v>
          </cell>
          <cell r="C258" t="str">
            <v xml:space="preserve">BOCON PCIA.SANTIAGO DEL ESTERO U$S ESC. </v>
          </cell>
          <cell r="D258" t="str">
            <v>P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0.11405999999999999</v>
          </cell>
          <cell r="AF258">
            <v>0.11405999999999999</v>
          </cell>
          <cell r="AG258">
            <v>0.11405999999999999</v>
          </cell>
          <cell r="AH258">
            <v>0</v>
          </cell>
          <cell r="AI258">
            <v>0</v>
          </cell>
          <cell r="AJ258">
            <v>2.7983999999999998E-2</v>
          </cell>
          <cell r="AK258">
            <v>0.1741257800000012</v>
          </cell>
          <cell r="AL258">
            <v>9.1167809999998656E-2</v>
          </cell>
          <cell r="AM258">
            <v>0.22910556000000237</v>
          </cell>
          <cell r="AN258">
            <v>0.4244764200000018</v>
          </cell>
          <cell r="AO258">
            <v>0.48760732999999823</v>
          </cell>
          <cell r="AP258">
            <v>0.48618490080000087</v>
          </cell>
          <cell r="AQ258">
            <v>52.081513999999999</v>
          </cell>
          <cell r="AR258">
            <v>48.081046999999998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2091</v>
          </cell>
          <cell r="C259" t="str">
            <v xml:space="preserve">BOCON PREV.SANTIAGO DEL ESTERO $ ESC    </v>
          </cell>
          <cell r="D259" t="str">
            <v>P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0.10517799999999999</v>
          </cell>
          <cell r="AF259">
            <v>0.10517799999999999</v>
          </cell>
          <cell r="AG259">
            <v>0.109178</v>
          </cell>
          <cell r="AH259">
            <v>0.15523300999999978</v>
          </cell>
          <cell r="AI259">
            <v>0.2276350700000003</v>
          </cell>
          <cell r="AJ259">
            <v>0.20702456000000005</v>
          </cell>
          <cell r="AK259">
            <v>0.19537195000000018</v>
          </cell>
          <cell r="AL259">
            <v>0.12634856000000005</v>
          </cell>
          <cell r="AM259">
            <v>0.12652697999999998</v>
          </cell>
          <cell r="AN259">
            <v>9.0928799999998883E-3</v>
          </cell>
          <cell r="AO259">
            <v>6.1060580000000073E-2</v>
          </cell>
          <cell r="AP259">
            <v>9.9627113599999803E-2</v>
          </cell>
          <cell r="AQ259">
            <v>20.212</v>
          </cell>
          <cell r="AR259">
            <v>21.371700000000001</v>
          </cell>
          <cell r="AS259">
            <v>0</v>
          </cell>
          <cell r="AT259">
            <v>0</v>
          </cell>
          <cell r="AU259">
            <v>0</v>
          </cell>
        </row>
        <row r="260">
          <cell r="B260">
            <v>2090</v>
          </cell>
          <cell r="C260" t="str">
            <v xml:space="preserve">BOCON PREV.SANTIAGO DEL ESTERO U$S ESC  </v>
          </cell>
          <cell r="D260" t="str">
            <v>P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9.8635999999998605E-4</v>
          </cell>
          <cell r="AL260">
            <v>4.150020000000019E-3</v>
          </cell>
          <cell r="AM260">
            <v>0</v>
          </cell>
          <cell r="AN260">
            <v>3.3814000000001394E-4</v>
          </cell>
          <cell r="AO260">
            <v>5.3481729999999984E-2</v>
          </cell>
          <cell r="AP260">
            <v>7.6209291199999973E-2</v>
          </cell>
          <cell r="AQ260">
            <v>6.3868999999999995E-2</v>
          </cell>
          <cell r="AR260">
            <v>3.1869000000000001E-2</v>
          </cell>
          <cell r="AS260">
            <v>0</v>
          </cell>
          <cell r="AT260">
            <v>0</v>
          </cell>
          <cell r="AU260">
            <v>0</v>
          </cell>
        </row>
        <row r="261">
          <cell r="B261">
            <v>2126</v>
          </cell>
          <cell r="C261" t="str">
            <v>TIT.CANC.DEUDA SANTIAGO DEL ESTERO $ ESC</v>
          </cell>
          <cell r="D261" t="str">
            <v>P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0.20497899999999999</v>
          </cell>
          <cell r="AF261">
            <v>0.20497899999999999</v>
          </cell>
          <cell r="AG261">
            <v>0.20497899999999999</v>
          </cell>
          <cell r="AH261">
            <v>8.6447999999999997E-2</v>
          </cell>
          <cell r="AI261">
            <v>0</v>
          </cell>
          <cell r="AJ261">
            <v>1.7888000000000001E-2</v>
          </cell>
          <cell r="AK261">
            <v>0.141625</v>
          </cell>
          <cell r="AL261">
            <v>0.33166499999999999</v>
          </cell>
          <cell r="AM261">
            <v>1.0534030000000001</v>
          </cell>
          <cell r="AN261">
            <v>0.93665200000000004</v>
          </cell>
          <cell r="AO261">
            <v>1.371912</v>
          </cell>
          <cell r="AP261">
            <v>0.74856800000000001</v>
          </cell>
          <cell r="AQ261">
            <v>0.35855300000000001</v>
          </cell>
          <cell r="AR261">
            <v>8.2679999999999993E-3</v>
          </cell>
          <cell r="AS261">
            <v>0</v>
          </cell>
          <cell r="AT261">
            <v>0</v>
          </cell>
          <cell r="AU261">
            <v>0</v>
          </cell>
        </row>
        <row r="262">
          <cell r="B262">
            <v>2092</v>
          </cell>
          <cell r="C262" t="str">
            <v xml:space="preserve">TIT.TESORO SANTIAGO DEL ESTERO U$S ESC  </v>
          </cell>
          <cell r="D262" t="str">
            <v>P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1.1161899999994785E-3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2.5767000000001864E-3</v>
          </cell>
          <cell r="AP262">
            <v>43.535899999999998</v>
          </cell>
          <cell r="AQ262">
            <v>59.379300000000001</v>
          </cell>
          <cell r="AR262">
            <v>37.708692999999997</v>
          </cell>
          <cell r="AS262">
            <v>34.551022000000003</v>
          </cell>
          <cell r="AT262">
            <v>37.142679000000001</v>
          </cell>
          <cell r="AU262">
            <v>38.634442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 Títulos"/>
      <sheetName val="Intereses"/>
      <sheetName val="I-02"/>
      <sheetName val=" II-02"/>
      <sheetName val=" III-02"/>
      <sheetName val="Resumen"/>
      <sheetName val="BOP"/>
    </sheetNames>
    <sheetDataSet>
      <sheetData sheetId="0" refreshError="1">
        <row r="1">
          <cell r="K1">
            <v>37346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easurydirect.gov/GA-FI/FedInvest/todaySecurityPriceDate.htm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B8" sqref="B8"/>
    </sheetView>
  </sheetViews>
  <sheetFormatPr baseColWidth="10" defaultRowHeight="15"/>
  <cols>
    <col min="1" max="2" width="23.85546875" customWidth="1"/>
    <col min="3" max="3" width="22.140625" customWidth="1"/>
    <col min="5" max="5" width="21.85546875" customWidth="1"/>
    <col min="6" max="7" width="1" customWidth="1"/>
    <col min="8" max="9" width="5.42578125" customWidth="1"/>
    <col min="10" max="10" width="18.140625" customWidth="1"/>
    <col min="11" max="11" width="15.7109375" customWidth="1"/>
  </cols>
  <sheetData>
    <row r="1" spans="1:16" ht="28.5" customHeight="1" thickBot="1">
      <c r="A1" s="174" t="s">
        <v>77</v>
      </c>
      <c r="B1" s="175" t="s">
        <v>78</v>
      </c>
      <c r="C1" s="174" t="s">
        <v>79</v>
      </c>
      <c r="D1" s="26"/>
      <c r="E1" s="26"/>
      <c r="F1" s="26"/>
      <c r="G1" s="26"/>
      <c r="H1" s="26"/>
      <c r="I1" s="26"/>
      <c r="J1" s="176" t="s">
        <v>80</v>
      </c>
      <c r="K1" s="177"/>
      <c r="L1" s="177"/>
      <c r="M1" s="177"/>
      <c r="N1" s="177"/>
      <c r="O1" s="177"/>
      <c r="P1" s="177"/>
    </row>
    <row r="2" spans="1:16" ht="28.5" customHeight="1" thickBot="1">
      <c r="A2" s="178">
        <f>NPV(B2,C2)</f>
        <v>95.238095238095241</v>
      </c>
      <c r="B2" s="179">
        <v>0.05</v>
      </c>
      <c r="C2" s="180">
        <v>100</v>
      </c>
      <c r="D2" s="26"/>
      <c r="E2" s="26"/>
      <c r="F2" s="26"/>
      <c r="G2" s="26"/>
      <c r="H2" s="26"/>
      <c r="I2" s="26"/>
      <c r="J2" s="176" t="s">
        <v>81</v>
      </c>
      <c r="K2" s="181"/>
      <c r="L2" s="177"/>
      <c r="M2" s="177"/>
      <c r="N2" s="177"/>
      <c r="O2" s="177"/>
      <c r="P2" s="177"/>
    </row>
    <row r="3" spans="1:16" ht="28.5" customHeight="1">
      <c r="A3" s="5"/>
      <c r="B3" s="5"/>
      <c r="C3" s="5"/>
      <c r="D3" s="26"/>
      <c r="E3" s="26"/>
      <c r="F3" s="26"/>
      <c r="G3" s="26"/>
      <c r="H3" s="26"/>
      <c r="I3" s="26"/>
      <c r="J3" s="176" t="s">
        <v>82</v>
      </c>
      <c r="K3" s="181"/>
      <c r="L3" s="177"/>
      <c r="M3" s="177"/>
      <c r="N3" s="177"/>
      <c r="O3" s="177"/>
      <c r="P3" s="177"/>
    </row>
    <row r="4" spans="1:16" ht="18" customHeight="1" thickBot="1">
      <c r="A4" s="5"/>
      <c r="B4" s="5"/>
      <c r="C4" s="5"/>
      <c r="D4" s="26"/>
      <c r="E4" s="26"/>
      <c r="F4" s="26"/>
      <c r="G4" s="26"/>
      <c r="H4" s="26"/>
      <c r="I4" s="26"/>
      <c r="J4" s="176" t="s">
        <v>83</v>
      </c>
      <c r="K4" s="177"/>
      <c r="L4" s="177"/>
      <c r="M4" s="177"/>
      <c r="N4" s="177"/>
    </row>
    <row r="5" spans="1:16" ht="24" customHeight="1" thickBot="1">
      <c r="A5" s="174" t="s">
        <v>77</v>
      </c>
      <c r="B5" s="182" t="s">
        <v>84</v>
      </c>
      <c r="C5" s="174" t="s">
        <v>79</v>
      </c>
      <c r="D5" s="26"/>
      <c r="E5" s="26"/>
      <c r="F5" s="26"/>
      <c r="G5" s="26"/>
      <c r="H5" s="26"/>
      <c r="I5" s="26"/>
      <c r="J5" s="176" t="s">
        <v>85</v>
      </c>
      <c r="K5" s="177"/>
      <c r="L5" s="177"/>
      <c r="M5" s="177"/>
      <c r="N5" s="177"/>
    </row>
    <row r="6" spans="1:16" ht="24" customHeight="1" thickBot="1">
      <c r="A6" s="183">
        <f ca="1">TODAY()</f>
        <v>44258</v>
      </c>
      <c r="B6" s="184">
        <v>0.2</v>
      </c>
      <c r="C6" s="183">
        <f ca="1">EDATE(A6,24)</f>
        <v>44988</v>
      </c>
      <c r="D6" s="26"/>
      <c r="E6" s="26"/>
      <c r="F6" s="26"/>
      <c r="G6" s="26"/>
      <c r="H6" s="26"/>
      <c r="I6" s="26"/>
      <c r="J6" s="176" t="s">
        <v>86</v>
      </c>
      <c r="K6" s="177"/>
      <c r="L6" s="177"/>
      <c r="M6" s="177"/>
      <c r="N6" s="177"/>
    </row>
    <row r="7" spans="1:16" ht="24" customHeight="1" thickBot="1">
      <c r="A7" s="178">
        <f ca="1">C7/(1+B6/C10)^(((DAYS360(A6,C6)/360)*C10))</f>
        <v>69.444444444444443</v>
      </c>
      <c r="B7" s="182" t="s">
        <v>87</v>
      </c>
      <c r="C7" s="180">
        <v>100</v>
      </c>
      <c r="D7" s="26"/>
      <c r="E7" s="26"/>
      <c r="F7" s="26"/>
      <c r="G7" s="26"/>
      <c r="H7" s="26"/>
      <c r="I7" s="26"/>
      <c r="J7" s="176" t="s">
        <v>88</v>
      </c>
      <c r="K7" s="177"/>
      <c r="L7" s="177"/>
      <c r="M7" s="177"/>
      <c r="N7" s="177"/>
      <c r="O7" s="177"/>
      <c r="P7" s="177"/>
    </row>
    <row r="8" spans="1:16" ht="24" customHeight="1" thickBot="1">
      <c r="A8" s="5"/>
      <c r="B8" s="185" t="s">
        <v>88</v>
      </c>
      <c r="C8" s="5"/>
      <c r="D8" s="26"/>
      <c r="E8" s="26"/>
      <c r="F8" s="26"/>
      <c r="G8" s="26"/>
      <c r="H8" s="26"/>
      <c r="I8" s="26"/>
      <c r="J8" s="26"/>
      <c r="K8" s="177"/>
      <c r="L8" s="186"/>
      <c r="M8" s="177"/>
      <c r="N8" s="177"/>
      <c r="O8" s="177"/>
      <c r="P8" s="177"/>
    </row>
    <row r="9" spans="1:16" ht="8.25" customHeight="1" thickBot="1">
      <c r="A9" s="5"/>
      <c r="B9" s="5"/>
      <c r="C9" s="5"/>
      <c r="D9" s="26"/>
      <c r="E9" s="26"/>
      <c r="F9" s="26"/>
      <c r="G9" s="26"/>
      <c r="H9" s="26"/>
      <c r="I9" s="26"/>
      <c r="J9" s="26"/>
      <c r="K9" s="177"/>
      <c r="L9" s="177"/>
      <c r="M9" s="177"/>
      <c r="N9" s="177"/>
      <c r="O9" s="177"/>
      <c r="P9" s="177"/>
    </row>
    <row r="10" spans="1:16" ht="24" customHeight="1" thickBot="1">
      <c r="A10" s="187" t="s">
        <v>89</v>
      </c>
      <c r="B10" s="174"/>
      <c r="C10" s="188">
        <f>IF(B8=J2,12,IF(B8=J3,6,IF(B8=J4,4,IF(B8=J5,3,IF(B8=J6,2,IF(B8=J1,24,1))))))</f>
        <v>1</v>
      </c>
      <c r="D10" s="26"/>
      <c r="E10" s="26"/>
      <c r="F10" s="26"/>
      <c r="G10" s="26"/>
      <c r="H10" s="26"/>
      <c r="I10" s="26"/>
      <c r="J10" s="26"/>
      <c r="K10" s="177"/>
      <c r="L10" s="177"/>
      <c r="M10" s="177"/>
      <c r="N10" s="177"/>
      <c r="O10" s="177"/>
      <c r="P10" s="177"/>
    </row>
    <row r="11" spans="1:16" ht="12" customHeight="1" thickBot="1">
      <c r="A11" s="5"/>
      <c r="B11" s="5"/>
      <c r="C11" s="5"/>
      <c r="D11" s="26"/>
      <c r="E11" s="26"/>
      <c r="F11" s="26"/>
      <c r="G11" s="26"/>
      <c r="H11" s="26"/>
      <c r="I11" s="26"/>
      <c r="J11" s="26"/>
      <c r="K11" s="177"/>
      <c r="L11" s="177"/>
      <c r="M11" s="177"/>
      <c r="N11" s="177"/>
      <c r="O11" s="177"/>
      <c r="P11" s="177"/>
    </row>
    <row r="12" spans="1:16" ht="30.75" customHeight="1" thickBot="1">
      <c r="A12" s="175" t="s">
        <v>18</v>
      </c>
      <c r="B12" s="189">
        <f>(1+B6/C10)^C10-1</f>
        <v>0.19999999999999996</v>
      </c>
      <c r="C12" s="5"/>
      <c r="D12" s="26"/>
      <c r="E12" s="26"/>
      <c r="F12" s="26"/>
      <c r="G12" s="26"/>
      <c r="H12" s="26"/>
      <c r="I12" s="26"/>
      <c r="J12" s="26"/>
      <c r="K12" s="177"/>
      <c r="L12" s="177"/>
      <c r="M12" s="177"/>
      <c r="N12" s="177"/>
      <c r="O12" s="177"/>
      <c r="P12" s="177"/>
    </row>
    <row r="13" spans="1:16" ht="30.75" customHeight="1" thickBot="1">
      <c r="A13" s="174" t="s">
        <v>77</v>
      </c>
      <c r="B13" s="178">
        <f ca="1">100/(1+B12)^(DAYS360(A6,C6)/360)</f>
        <v>69.444444444444443</v>
      </c>
      <c r="C13" s="190"/>
      <c r="D13" s="26"/>
      <c r="E13" s="26"/>
      <c r="F13" s="26"/>
      <c r="G13" s="26"/>
      <c r="H13" s="26"/>
      <c r="I13" s="26"/>
      <c r="J13" s="26"/>
    </row>
    <row r="14" spans="1:16">
      <c r="A14" s="5"/>
      <c r="B14" s="5"/>
      <c r="C14" s="5"/>
      <c r="D14" s="26"/>
      <c r="E14" s="26"/>
      <c r="F14" s="26"/>
      <c r="G14" s="26"/>
      <c r="H14" s="26"/>
      <c r="I14" s="26"/>
      <c r="J14" s="26"/>
    </row>
    <row r="15" spans="1:16">
      <c r="A15" s="5"/>
      <c r="B15" s="5"/>
      <c r="C15" s="5"/>
      <c r="D15" s="26"/>
      <c r="E15" s="26"/>
      <c r="F15" s="26"/>
      <c r="G15" s="26"/>
      <c r="H15" s="26"/>
      <c r="I15" s="26"/>
      <c r="J15" s="26"/>
    </row>
    <row r="16" spans="1:16">
      <c r="A16" s="5"/>
      <c r="B16" s="5"/>
      <c r="C16" s="5"/>
      <c r="D16" s="26"/>
      <c r="E16" s="26"/>
      <c r="F16" s="26"/>
      <c r="G16" s="26"/>
      <c r="H16" s="26"/>
      <c r="I16" s="26"/>
      <c r="J16" s="26"/>
    </row>
  </sheetData>
  <dataValidations count="1">
    <dataValidation type="list" allowBlank="1" showInputMessage="1" showErrorMessage="1" sqref="B8">
      <formula1>$J$1:$J$7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36"/>
  <sheetViews>
    <sheetView zoomScale="120" zoomScaleNormal="120" workbookViewId="0">
      <selection activeCell="J17" sqref="J17"/>
    </sheetView>
  </sheetViews>
  <sheetFormatPr baseColWidth="10" defaultRowHeight="15"/>
  <cols>
    <col min="1" max="1" width="29.28515625" customWidth="1"/>
    <col min="2" max="2" width="31.7109375" customWidth="1"/>
    <col min="3" max="3" width="9" customWidth="1"/>
    <col min="4" max="4" width="2.42578125" customWidth="1"/>
    <col min="5" max="5" width="6.85546875" customWidth="1"/>
    <col min="6" max="8" width="16.28515625" customWidth="1"/>
    <col min="9" max="9" width="18.140625" customWidth="1"/>
    <col min="10" max="10" width="16.28515625" customWidth="1"/>
  </cols>
  <sheetData>
    <row r="1" spans="1:10" ht="21.75" customHeight="1" thickBot="1">
      <c r="A1" s="6" t="s">
        <v>14</v>
      </c>
      <c r="B1" s="7"/>
      <c r="C1" s="7"/>
      <c r="D1" s="8"/>
      <c r="E1" s="5"/>
    </row>
    <row r="2" spans="1:10" ht="12.75" customHeight="1" thickBot="1">
      <c r="A2" s="5"/>
      <c r="B2" s="5"/>
      <c r="C2" s="5"/>
      <c r="D2" s="5"/>
      <c r="E2" s="5"/>
    </row>
    <row r="3" spans="1:10" ht="21.75" customHeight="1" thickBot="1">
      <c r="A3" s="19" t="s">
        <v>0</v>
      </c>
      <c r="B3" s="22">
        <v>0.38500000000000001</v>
      </c>
      <c r="C3" s="5"/>
      <c r="D3" s="5"/>
      <c r="E3" s="5"/>
    </row>
    <row r="4" spans="1:10" ht="21.75" customHeight="1" thickBot="1">
      <c r="A4" s="19" t="s">
        <v>76</v>
      </c>
      <c r="B4" s="12">
        <f ca="1">TODAY()</f>
        <v>44258</v>
      </c>
      <c r="C4" s="5"/>
      <c r="D4" s="5"/>
      <c r="E4" s="5"/>
    </row>
    <row r="5" spans="1:10" ht="21.75" customHeight="1" thickBot="1">
      <c r="A5" s="19" t="s">
        <v>7</v>
      </c>
      <c r="B5" s="12">
        <v>44408</v>
      </c>
      <c r="C5" s="5"/>
      <c r="D5" s="5"/>
      <c r="E5" s="5"/>
    </row>
    <row r="6" spans="1:10" ht="21.75" customHeight="1" thickBot="1">
      <c r="A6" s="14" t="s">
        <v>1</v>
      </c>
      <c r="B6" s="11">
        <f ca="1">+B5-B4</f>
        <v>150</v>
      </c>
      <c r="C6" s="5"/>
      <c r="D6" s="5"/>
      <c r="E6" s="10"/>
    </row>
    <row r="7" spans="1:10" ht="21.75" customHeight="1" thickBot="1">
      <c r="A7" s="14" t="s">
        <v>2</v>
      </c>
      <c r="B7" s="13">
        <f ca="1">100/(1+B3/365*B6)</f>
        <v>86.339444115907753</v>
      </c>
      <c r="C7" s="5"/>
      <c r="D7" s="5"/>
      <c r="E7" s="10"/>
    </row>
    <row r="8" spans="1:10" ht="21.75" customHeight="1" thickBot="1">
      <c r="A8" s="14" t="s">
        <v>3</v>
      </c>
      <c r="B8" s="21">
        <f ca="1">100/B7-1</f>
        <v>0.15821917808219177</v>
      </c>
      <c r="C8" s="5"/>
      <c r="D8" s="5"/>
      <c r="E8" s="4"/>
    </row>
    <row r="9" spans="1:10" ht="21.75" customHeight="1" thickBot="1">
      <c r="A9" s="14" t="s">
        <v>4</v>
      </c>
      <c r="B9" s="21">
        <f ca="1">(1+(B3*B6/365))^(365/B6)-1</f>
        <v>0.42963167792478951</v>
      </c>
      <c r="C9" s="5"/>
      <c r="D9" s="5"/>
      <c r="E9" s="5"/>
    </row>
    <row r="10" spans="1:10">
      <c r="A10" s="5"/>
      <c r="B10" s="5"/>
      <c r="C10" s="5"/>
      <c r="D10" s="5"/>
      <c r="E10" s="5"/>
    </row>
    <row r="11" spans="1:10" ht="15.75" thickBot="1">
      <c r="A11" s="5"/>
      <c r="B11" s="5"/>
      <c r="C11" s="5"/>
      <c r="D11" s="5"/>
      <c r="E11" s="5"/>
    </row>
    <row r="12" spans="1:10" ht="24.75" customHeight="1" thickBot="1">
      <c r="A12" s="6" t="s">
        <v>13</v>
      </c>
      <c r="B12" s="7"/>
      <c r="C12" s="7"/>
      <c r="D12" s="8"/>
      <c r="E12" s="5"/>
      <c r="F12" s="243" t="s">
        <v>41</v>
      </c>
      <c r="G12" s="244"/>
      <c r="H12" s="244"/>
      <c r="I12" s="245"/>
    </row>
    <row r="13" spans="1:10" ht="10.5" customHeight="1" thickBot="1">
      <c r="A13" s="2"/>
      <c r="B13" s="3"/>
      <c r="C13" s="4"/>
      <c r="D13" s="4"/>
      <c r="E13" s="5"/>
      <c r="F13" s="5"/>
      <c r="G13" s="5"/>
      <c r="H13" s="5"/>
      <c r="I13" s="5"/>
      <c r="J13" s="5"/>
    </row>
    <row r="14" spans="1:10" ht="24" customHeight="1" thickBot="1">
      <c r="A14" s="19" t="s">
        <v>2</v>
      </c>
      <c r="B14" s="15">
        <v>86.3</v>
      </c>
      <c r="C14" s="5"/>
      <c r="D14" s="5"/>
      <c r="E14" s="5"/>
      <c r="F14" s="5"/>
      <c r="G14" s="79" t="s">
        <v>15</v>
      </c>
      <c r="H14" s="91" t="s">
        <v>42</v>
      </c>
      <c r="I14" s="75" t="s">
        <v>43</v>
      </c>
      <c r="J14" s="75" t="s">
        <v>44</v>
      </c>
    </row>
    <row r="15" spans="1:10" ht="24" customHeight="1" thickBot="1">
      <c r="A15" s="20" t="s">
        <v>1</v>
      </c>
      <c r="B15" s="105">
        <f ca="1">B6</f>
        <v>150</v>
      </c>
      <c r="C15" s="5"/>
      <c r="D15" s="5"/>
      <c r="E15" s="5"/>
      <c r="F15" s="89">
        <v>43949</v>
      </c>
      <c r="G15" s="29">
        <f>-B14</f>
        <v>-86.3</v>
      </c>
      <c r="H15" s="81"/>
      <c r="I15" s="78"/>
      <c r="J15" s="18"/>
    </row>
    <row r="16" spans="1:10" ht="24" customHeight="1" thickBot="1">
      <c r="A16" s="14" t="s">
        <v>3</v>
      </c>
      <c r="B16" s="21">
        <f>100/B14-1</f>
        <v>0.15874855156431056</v>
      </c>
      <c r="C16" s="5"/>
      <c r="D16" s="5"/>
      <c r="E16" s="5"/>
      <c r="F16" s="89">
        <f>+B5</f>
        <v>44408</v>
      </c>
      <c r="G16" s="112">
        <v>100</v>
      </c>
      <c r="H16" s="90">
        <f>G16/(1+B16)</f>
        <v>86.3</v>
      </c>
      <c r="I16" s="76">
        <f>+H16/-G15</f>
        <v>1</v>
      </c>
      <c r="J16" s="17">
        <f ca="1">B15*I16</f>
        <v>150</v>
      </c>
    </row>
    <row r="17" spans="1:10" ht="24" customHeight="1" thickBot="1">
      <c r="A17" s="14" t="s">
        <v>0</v>
      </c>
      <c r="B17" s="21">
        <f ca="1">B16*(365/B15)</f>
        <v>0.38628814213982232</v>
      </c>
      <c r="C17" s="5"/>
      <c r="D17" s="5"/>
      <c r="E17" s="5"/>
      <c r="F17" s="80"/>
      <c r="G17" s="80"/>
      <c r="H17" s="44"/>
      <c r="I17" s="77" t="s">
        <v>45</v>
      </c>
      <c r="J17" s="106">
        <f ca="1">+J16/365</f>
        <v>0.41095890410958902</v>
      </c>
    </row>
    <row r="18" spans="1:10" ht="24" customHeight="1" thickBot="1">
      <c r="A18" s="14" t="s">
        <v>4</v>
      </c>
      <c r="B18" s="21">
        <f ca="1">+(1+(B17*B15/365))^(365/B15)-1</f>
        <v>0.43122219904948578</v>
      </c>
      <c r="C18" s="5"/>
      <c r="D18" s="5"/>
      <c r="E18" s="5"/>
    </row>
    <row r="19" spans="1:10">
      <c r="A19" s="5"/>
      <c r="B19" s="5"/>
      <c r="C19" s="5"/>
      <c r="D19" s="5"/>
      <c r="E19" s="5"/>
    </row>
    <row r="20" spans="1:10">
      <c r="A20" s="5"/>
      <c r="B20" s="5"/>
      <c r="C20" s="5"/>
      <c r="D20" s="5"/>
      <c r="E20" s="5"/>
    </row>
    <row r="21" spans="1:10">
      <c r="A21" s="5"/>
      <c r="B21" s="5"/>
      <c r="C21" s="5"/>
      <c r="D21" s="5"/>
      <c r="E21" s="5"/>
      <c r="F21" s="16"/>
    </row>
    <row r="22" spans="1:10">
      <c r="A22" s="5"/>
      <c r="B22" s="5"/>
      <c r="C22" s="5"/>
      <c r="D22" s="5"/>
      <c r="E22" s="5"/>
    </row>
    <row r="23" spans="1:10">
      <c r="A23" s="5"/>
      <c r="B23" s="5"/>
      <c r="C23" s="5"/>
      <c r="D23" s="5"/>
      <c r="E23" s="5"/>
    </row>
    <row r="24" spans="1:10">
      <c r="A24" s="5"/>
      <c r="B24" s="5"/>
      <c r="C24" s="5"/>
      <c r="D24" s="5"/>
      <c r="E24" s="5"/>
    </row>
    <row r="30" spans="1:10">
      <c r="E30" s="9"/>
    </row>
    <row r="31" spans="1:10">
      <c r="E31" s="9"/>
    </row>
    <row r="32" spans="1:10">
      <c r="E32" s="9"/>
    </row>
    <row r="36" spans="5:5">
      <c r="E36" s="1"/>
    </row>
  </sheetData>
  <mergeCells count="1">
    <mergeCell ref="F12:I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20" zoomScaleNormal="120" workbookViewId="0">
      <selection activeCell="F9" sqref="F9"/>
    </sheetView>
  </sheetViews>
  <sheetFormatPr baseColWidth="10" defaultRowHeight="15"/>
  <cols>
    <col min="1" max="1" width="21.7109375" customWidth="1"/>
    <col min="2" max="3" width="15.28515625" customWidth="1"/>
    <col min="4" max="4" width="5.140625" customWidth="1"/>
    <col min="5" max="5" width="7.28515625" customWidth="1"/>
    <col min="6" max="6" width="27.140625" customWidth="1"/>
    <col min="7" max="7" width="13.28515625" customWidth="1"/>
    <col min="8" max="8" width="11" customWidth="1"/>
  </cols>
  <sheetData>
    <row r="1" spans="1:11" ht="24.75" customHeight="1" thickBot="1">
      <c r="A1" s="224" t="s">
        <v>98</v>
      </c>
      <c r="B1" s="225" t="s">
        <v>99</v>
      </c>
      <c r="C1" s="5"/>
      <c r="D1" s="5"/>
      <c r="E1" s="5"/>
      <c r="F1" s="5"/>
      <c r="G1" s="5"/>
      <c r="H1" s="5"/>
      <c r="I1" s="5"/>
      <c r="J1" s="5"/>
    </row>
    <row r="2" spans="1:11" ht="24.75" customHeight="1" thickBot="1">
      <c r="A2" s="224" t="s">
        <v>100</v>
      </c>
      <c r="B2" s="226">
        <v>44253</v>
      </c>
      <c r="C2" s="227">
        <v>1000</v>
      </c>
      <c r="D2" s="5"/>
      <c r="E2" s="5"/>
      <c r="F2" s="228" t="s">
        <v>101</v>
      </c>
      <c r="G2" s="229">
        <v>0.36499999999999999</v>
      </c>
      <c r="H2" s="5"/>
      <c r="I2" s="5"/>
      <c r="J2" s="5"/>
    </row>
    <row r="3" spans="1:11" ht="24.75" customHeight="1" thickBot="1">
      <c r="A3" s="230" t="s">
        <v>102</v>
      </c>
      <c r="B3" s="231">
        <v>44408</v>
      </c>
      <c r="C3" s="232">
        <f>C2*(1+G3/365*(B3-B2))</f>
        <v>1163.4931506849316</v>
      </c>
      <c r="D3" s="5"/>
      <c r="E3" s="5"/>
      <c r="F3" s="233" t="s">
        <v>103</v>
      </c>
      <c r="G3" s="229">
        <f>+G2+2%</f>
        <v>0.38500000000000001</v>
      </c>
      <c r="H3" s="5"/>
      <c r="I3" s="5"/>
      <c r="J3" s="5"/>
    </row>
    <row r="4" spans="1:11" ht="27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8.75" customHeight="1" thickBot="1">
      <c r="A5" s="234" t="s">
        <v>17</v>
      </c>
      <c r="B5" s="234" t="s">
        <v>104</v>
      </c>
      <c r="C5" s="101"/>
      <c r="D5" s="44"/>
      <c r="E5" s="5"/>
      <c r="F5" s="235" t="s">
        <v>105</v>
      </c>
      <c r="G5" s="236">
        <v>44258</v>
      </c>
      <c r="H5" s="5"/>
      <c r="I5" s="5"/>
      <c r="J5" s="5"/>
    </row>
    <row r="6" spans="1:11" ht="23.25" customHeight="1" thickBot="1">
      <c r="A6" s="225">
        <f ca="1">TODAY()</f>
        <v>44258</v>
      </c>
      <c r="B6" s="237">
        <v>-100.5</v>
      </c>
      <c r="C6" s="5"/>
      <c r="D6" s="5"/>
      <c r="E6" s="5"/>
      <c r="F6" s="5"/>
      <c r="G6" s="5"/>
      <c r="H6" s="5"/>
      <c r="I6" s="5"/>
      <c r="J6" s="5"/>
    </row>
    <row r="7" spans="1:11" ht="25.5" customHeight="1" thickBot="1">
      <c r="A7" s="238">
        <f>+B3</f>
        <v>44408</v>
      </c>
      <c r="B7" s="239">
        <f>+C3/10</f>
        <v>116.34931506849315</v>
      </c>
      <c r="C7" s="5"/>
      <c r="D7" s="5"/>
      <c r="E7" s="240" t="s">
        <v>106</v>
      </c>
      <c r="F7" s="241"/>
      <c r="G7" s="240"/>
      <c r="H7" s="240"/>
      <c r="I7" s="240"/>
      <c r="J7" s="240"/>
      <c r="K7" s="240"/>
    </row>
    <row r="8" spans="1:11" ht="25.5" customHeight="1" thickBot="1">
      <c r="A8" s="5"/>
      <c r="B8" s="5"/>
      <c r="C8" s="5"/>
      <c r="D8" s="5"/>
      <c r="E8" s="240" t="s">
        <v>107</v>
      </c>
      <c r="F8" s="241"/>
      <c r="G8" s="240"/>
      <c r="H8" s="240"/>
      <c r="I8" s="240"/>
      <c r="J8" s="240"/>
      <c r="K8" s="240"/>
    </row>
    <row r="9" spans="1:11" ht="22.5" customHeight="1" thickBot="1">
      <c r="A9" s="224" t="s">
        <v>20</v>
      </c>
      <c r="B9" s="242">
        <f ca="1">XIRR(B6:B7,A6:A7)</f>
        <v>0.42808669209480277</v>
      </c>
      <c r="C9" s="5"/>
      <c r="D9" s="5"/>
      <c r="E9" s="240" t="s">
        <v>108</v>
      </c>
      <c r="F9" s="241"/>
      <c r="G9" s="240"/>
      <c r="H9" s="240"/>
      <c r="I9" s="240"/>
      <c r="J9" s="240"/>
      <c r="K9" s="240"/>
    </row>
    <row r="10" spans="1:11" ht="22.5" customHeight="1" thickBot="1">
      <c r="A10" s="224" t="s">
        <v>21</v>
      </c>
      <c r="B10" s="242">
        <f ca="1">((1+B9)^(1/(365/(A7-A6)))-1)*(365/(A7-A6))</f>
        <v>0.38374792779065303</v>
      </c>
      <c r="C10" s="5"/>
      <c r="D10" s="5"/>
      <c r="E10" s="5"/>
      <c r="F10" s="5"/>
      <c r="G10" s="5"/>
      <c r="H10" s="5"/>
      <c r="I10" s="5"/>
      <c r="J10" s="5"/>
    </row>
    <row r="11" spans="1:11" ht="18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1" ht="31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31.5" customHeight="1"/>
    <row r="14" spans="1:11" ht="31.5" customHeight="1"/>
    <row r="15" spans="1:11" ht="31.5" customHeight="1"/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topLeftCell="A7" zoomScale="110" zoomScaleNormal="110" workbookViewId="0">
      <selection activeCell="G10" sqref="G10"/>
    </sheetView>
  </sheetViews>
  <sheetFormatPr baseColWidth="10" defaultRowHeight="15"/>
  <cols>
    <col min="3" max="3" width="20.85546875" customWidth="1"/>
    <col min="4" max="4" width="16.7109375" customWidth="1"/>
    <col min="5" max="6" width="15.85546875" customWidth="1"/>
    <col min="7" max="8" width="17" customWidth="1"/>
    <col min="9" max="10" width="15.42578125" customWidth="1"/>
    <col min="11" max="11" width="17.140625" customWidth="1"/>
  </cols>
  <sheetData>
    <row r="1" spans="1:12" ht="27" customHeight="1" thickBot="1">
      <c r="A1" s="74" t="s">
        <v>52</v>
      </c>
      <c r="B1" s="30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 thickBot="1">
      <c r="A2" s="171" t="s">
        <v>74</v>
      </c>
      <c r="B2" s="5"/>
      <c r="C2" s="31" t="s">
        <v>22</v>
      </c>
      <c r="D2" s="32">
        <v>44227</v>
      </c>
      <c r="E2" s="5"/>
      <c r="F2" s="5"/>
      <c r="G2" s="5"/>
      <c r="H2" s="5"/>
      <c r="I2" s="5"/>
      <c r="J2" s="5"/>
      <c r="K2" s="5"/>
      <c r="L2" s="5"/>
    </row>
    <row r="3" spans="1:12" ht="27" customHeight="1" thickBot="1">
      <c r="A3" s="170" t="s">
        <v>75</v>
      </c>
      <c r="B3" s="5"/>
      <c r="C3" s="31" t="s">
        <v>23</v>
      </c>
      <c r="D3" s="32">
        <f>EDATE(D2,12*7)</f>
        <v>46783</v>
      </c>
      <c r="E3" s="5"/>
      <c r="F3" s="5"/>
      <c r="G3" s="5"/>
      <c r="H3" s="5"/>
      <c r="I3" s="5"/>
      <c r="J3" s="5"/>
      <c r="K3" s="5"/>
      <c r="L3" s="5"/>
    </row>
    <row r="4" spans="1:12" ht="27" customHeight="1" thickBot="1">
      <c r="A4" s="5"/>
      <c r="B4" s="5"/>
      <c r="C4" s="31" t="s">
        <v>24</v>
      </c>
      <c r="D4" s="83">
        <v>7.4999999999999997E-3</v>
      </c>
      <c r="E4" s="5"/>
      <c r="F4" s="5"/>
      <c r="G4" s="5"/>
      <c r="H4" s="5"/>
      <c r="I4" s="5"/>
      <c r="J4" s="5"/>
      <c r="K4" s="5"/>
      <c r="L4" s="5"/>
    </row>
    <row r="5" spans="1:12" ht="27" customHeight="1" thickBot="1">
      <c r="A5" s="5"/>
      <c r="B5" s="5"/>
      <c r="C5" s="31" t="s">
        <v>53</v>
      </c>
      <c r="D5" s="33">
        <v>99.89</v>
      </c>
      <c r="E5" s="5"/>
      <c r="F5" s="5"/>
      <c r="G5" s="5"/>
      <c r="H5" s="5"/>
      <c r="I5" s="5"/>
      <c r="J5" s="5"/>
      <c r="K5" s="5"/>
      <c r="L5" s="5"/>
    </row>
    <row r="6" spans="1:12" ht="27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.75" customHeight="1" thickBot="1">
      <c r="A7" s="73" t="s">
        <v>40</v>
      </c>
      <c r="B7" s="34"/>
      <c r="C7" s="71"/>
      <c r="D7" s="31" t="s">
        <v>25</v>
      </c>
      <c r="E7" s="35" t="s">
        <v>26</v>
      </c>
      <c r="F7" s="5"/>
      <c r="G7" s="66" t="s">
        <v>27</v>
      </c>
      <c r="H7" s="67" t="s">
        <v>28</v>
      </c>
      <c r="I7" s="66" t="s">
        <v>29</v>
      </c>
      <c r="J7" s="68" t="s">
        <v>30</v>
      </c>
      <c r="K7" s="36"/>
      <c r="L7" s="5"/>
    </row>
    <row r="8" spans="1:12" ht="18.75" customHeight="1" thickBot="1">
      <c r="A8" s="5"/>
      <c r="B8" s="5"/>
      <c r="C8" s="26">
        <v>0</v>
      </c>
      <c r="D8" s="32">
        <f ca="1">TODAY()</f>
        <v>44258</v>
      </c>
      <c r="E8" s="86">
        <v>-97.442999999999998</v>
      </c>
      <c r="F8" s="37"/>
      <c r="G8" s="37"/>
      <c r="H8" s="37"/>
      <c r="I8" s="26"/>
      <c r="J8" s="5"/>
      <c r="K8" s="72" t="s">
        <v>31</v>
      </c>
      <c r="L8" s="85">
        <f ca="1">XNPV((1+L24/2)^2-1,C8:C12,D8:D12)</f>
        <v>1.4801914061037555</v>
      </c>
    </row>
    <row r="9" spans="1:12" ht="18.75" customHeight="1" thickBot="1">
      <c r="A9" s="5"/>
      <c r="B9" s="5"/>
      <c r="C9" s="26">
        <f>+E9</f>
        <v>0.375</v>
      </c>
      <c r="D9" s="32">
        <f>EDATE(D2,6)</f>
        <v>44408</v>
      </c>
      <c r="E9" s="38">
        <f>100*($D$4/2)</f>
        <v>0.375</v>
      </c>
      <c r="F9" s="39"/>
      <c r="G9" s="69">
        <f ca="1">(E9*(1+$L$24)^(DAYS360(D9,$D$22)/360))-E9</f>
        <v>2.8883564649245463E-2</v>
      </c>
      <c r="H9" s="84">
        <f>+E9</f>
        <v>0.375</v>
      </c>
      <c r="I9" s="26"/>
      <c r="J9" s="5"/>
      <c r="K9" s="36"/>
      <c r="L9" s="5"/>
    </row>
    <row r="10" spans="1:12" ht="18.75" customHeight="1" thickBot="1">
      <c r="A10" s="5"/>
      <c r="B10" s="5"/>
      <c r="C10" s="26">
        <f>+E10</f>
        <v>0.375</v>
      </c>
      <c r="D10" s="32">
        <f>EDATE(D2,12)</f>
        <v>44592</v>
      </c>
      <c r="E10" s="38">
        <f>IF(D10=$D$3,100+E9,+E9)</f>
        <v>0.375</v>
      </c>
      <c r="F10" s="39"/>
      <c r="G10" s="69">
        <f t="shared" ref="G10:G22" ca="1" si="0">(E10*(1+$L$24)^(DAYS360(D10,$D$22)/360))-E10</f>
        <v>2.6584869182024184E-2</v>
      </c>
      <c r="H10" s="84">
        <f>+E10</f>
        <v>0.375</v>
      </c>
      <c r="I10" s="26"/>
      <c r="J10" s="5"/>
      <c r="K10" s="36"/>
      <c r="L10" s="5"/>
    </row>
    <row r="11" spans="1:12" ht="18.75" customHeight="1" thickBot="1">
      <c r="A11" s="5"/>
      <c r="B11" s="5"/>
      <c r="C11" s="26">
        <f>+E11</f>
        <v>0.375</v>
      </c>
      <c r="D11" s="32">
        <f>EDATE(D9,12)</f>
        <v>44773</v>
      </c>
      <c r="E11" s="38">
        <f t="shared" ref="E11:E22" si="1">IF(D11=$D$3,100+E10,+E10)</f>
        <v>0.375</v>
      </c>
      <c r="F11" s="39"/>
      <c r="G11" s="69">
        <f t="shared" ca="1" si="0"/>
        <v>2.4299256695427873E-2</v>
      </c>
      <c r="H11" s="84">
        <f>+E11</f>
        <v>0.375</v>
      </c>
      <c r="I11" s="26"/>
      <c r="J11" s="5"/>
      <c r="K11" s="36"/>
      <c r="L11" s="5"/>
    </row>
    <row r="12" spans="1:12" ht="18.75" customHeight="1" thickBot="1">
      <c r="A12" s="5"/>
      <c r="B12" s="5"/>
      <c r="C12" s="26">
        <f>+E12</f>
        <v>0.375</v>
      </c>
      <c r="D12" s="32">
        <f>EDATE(D10,12)</f>
        <v>44957</v>
      </c>
      <c r="E12" s="38">
        <f t="shared" si="1"/>
        <v>0.375</v>
      </c>
      <c r="F12" s="39"/>
      <c r="G12" s="69">
        <f t="shared" ca="1" si="0"/>
        <v>2.2026652727926088E-2</v>
      </c>
      <c r="H12" s="84">
        <f t="shared" ref="H12:H21" si="2">+E12</f>
        <v>0.375</v>
      </c>
      <c r="I12" s="26"/>
      <c r="J12" s="5"/>
      <c r="K12" s="36"/>
      <c r="L12" s="5"/>
    </row>
    <row r="13" spans="1:12" ht="18.75" customHeight="1" thickBot="1">
      <c r="A13" s="5"/>
      <c r="B13" s="5"/>
      <c r="C13" s="26"/>
      <c r="D13" s="32">
        <f>EDATE(D11,12)</f>
        <v>45138</v>
      </c>
      <c r="E13" s="38">
        <f t="shared" si="1"/>
        <v>0.375</v>
      </c>
      <c r="F13" s="39"/>
      <c r="G13" s="69">
        <f t="shared" ca="1" si="0"/>
        <v>1.9766983241785163E-2</v>
      </c>
      <c r="H13" s="84">
        <f t="shared" si="2"/>
        <v>0.375</v>
      </c>
      <c r="I13" s="26"/>
      <c r="J13" s="5"/>
      <c r="K13" s="36"/>
      <c r="L13" s="5"/>
    </row>
    <row r="14" spans="1:12" ht="18.75" customHeight="1" thickBot="1">
      <c r="A14" s="5"/>
      <c r="B14" s="5"/>
      <c r="C14" s="26"/>
      <c r="D14" s="32">
        <f t="shared" ref="D14:D22" si="3">EDATE(D12,12)</f>
        <v>45322</v>
      </c>
      <c r="E14" s="38">
        <f t="shared" si="1"/>
        <v>0.375</v>
      </c>
      <c r="F14" s="39"/>
      <c r="G14" s="69">
        <f t="shared" ca="1" si="0"/>
        <v>1.7520174620655471E-2</v>
      </c>
      <c r="H14" s="84">
        <f t="shared" si="2"/>
        <v>0.375</v>
      </c>
      <c r="I14" s="26"/>
      <c r="J14" s="5"/>
      <c r="K14" s="36"/>
      <c r="L14" s="5"/>
    </row>
    <row r="15" spans="1:12" ht="18.75" customHeight="1" thickBot="1">
      <c r="A15" s="5"/>
      <c r="B15" s="5"/>
      <c r="C15" s="26"/>
      <c r="D15" s="32">
        <f t="shared" si="3"/>
        <v>45504</v>
      </c>
      <c r="E15" s="38">
        <f t="shared" si="1"/>
        <v>0.375</v>
      </c>
      <c r="F15" s="39"/>
      <c r="G15" s="69">
        <f t="shared" ca="1" si="0"/>
        <v>1.5286153667173508E-2</v>
      </c>
      <c r="H15" s="84">
        <f t="shared" si="2"/>
        <v>0.375</v>
      </c>
      <c r="I15" s="26"/>
      <c r="J15" s="5"/>
      <c r="K15" s="36"/>
      <c r="L15" s="5"/>
    </row>
    <row r="16" spans="1:12" ht="18.75" customHeight="1" thickBot="1">
      <c r="A16" s="5"/>
      <c r="B16" s="5"/>
      <c r="C16" s="26"/>
      <c r="D16" s="32">
        <f t="shared" si="3"/>
        <v>45688</v>
      </c>
      <c r="E16" s="38">
        <f t="shared" si="1"/>
        <v>0.375</v>
      </c>
      <c r="F16" s="39"/>
      <c r="G16" s="69">
        <f t="shared" ca="1" si="0"/>
        <v>1.3064847600577023E-2</v>
      </c>
      <c r="H16" s="84">
        <f t="shared" si="2"/>
        <v>0.375</v>
      </c>
      <c r="I16" s="26"/>
      <c r="J16" s="5"/>
      <c r="K16" s="36"/>
      <c r="L16" s="5"/>
    </row>
    <row r="17" spans="1:12" ht="18.75" customHeight="1" thickBot="1">
      <c r="A17" s="5"/>
      <c r="B17" s="5"/>
      <c r="C17" s="26"/>
      <c r="D17" s="32">
        <f t="shared" si="3"/>
        <v>45869</v>
      </c>
      <c r="E17" s="38">
        <f t="shared" si="1"/>
        <v>0.375</v>
      </c>
      <c r="F17" s="39"/>
      <c r="G17" s="69">
        <f t="shared" ca="1" si="0"/>
        <v>1.085618405433425E-2</v>
      </c>
      <c r="H17" s="84">
        <f t="shared" si="2"/>
        <v>0.375</v>
      </c>
      <c r="I17" s="26"/>
      <c r="J17" s="5"/>
      <c r="K17" s="36"/>
      <c r="L17" s="5"/>
    </row>
    <row r="18" spans="1:12" ht="18.75" customHeight="1" thickBot="1">
      <c r="A18" s="5"/>
      <c r="B18" s="5"/>
      <c r="C18" s="26"/>
      <c r="D18" s="32">
        <f t="shared" si="3"/>
        <v>46053</v>
      </c>
      <c r="E18" s="38">
        <f t="shared" si="1"/>
        <v>0.375</v>
      </c>
      <c r="F18" s="39"/>
      <c r="G18" s="69">
        <f t="shared" ca="1" si="0"/>
        <v>8.6600910737860692E-3</v>
      </c>
      <c r="H18" s="84">
        <f t="shared" si="2"/>
        <v>0.375</v>
      </c>
      <c r="I18" s="26"/>
      <c r="J18" s="5"/>
      <c r="K18" s="36"/>
      <c r="L18" s="5"/>
    </row>
    <row r="19" spans="1:12" ht="18.75" customHeight="1" thickBot="1">
      <c r="A19" s="5"/>
      <c r="B19" s="5"/>
      <c r="C19" s="26"/>
      <c r="D19" s="32">
        <f t="shared" si="3"/>
        <v>46234</v>
      </c>
      <c r="E19" s="38">
        <f t="shared" si="1"/>
        <v>0.375</v>
      </c>
      <c r="F19" s="39"/>
      <c r="G19" s="69">
        <f t="shared" ca="1" si="0"/>
        <v>6.4764971138017158E-3</v>
      </c>
      <c r="H19" s="84">
        <f t="shared" si="2"/>
        <v>0.375</v>
      </c>
      <c r="I19" s="26"/>
      <c r="J19" s="5"/>
      <c r="K19" s="36"/>
      <c r="L19" s="5"/>
    </row>
    <row r="20" spans="1:12" ht="18.75" customHeight="1" thickBot="1">
      <c r="A20" s="5"/>
      <c r="B20" s="5"/>
      <c r="C20" s="26"/>
      <c r="D20" s="32">
        <f t="shared" si="3"/>
        <v>46418</v>
      </c>
      <c r="E20" s="38">
        <f t="shared" si="1"/>
        <v>0.375</v>
      </c>
      <c r="F20" s="39"/>
      <c r="G20" s="69">
        <f t="shared" ca="1" si="0"/>
        <v>4.3053310364484787E-3</v>
      </c>
      <c r="H20" s="84">
        <f t="shared" si="2"/>
        <v>0.375</v>
      </c>
      <c r="I20" s="26"/>
      <c r="J20" s="5"/>
      <c r="K20" s="36"/>
      <c r="L20" s="5"/>
    </row>
    <row r="21" spans="1:12" ht="18.75" customHeight="1" thickBot="1">
      <c r="A21" s="5"/>
      <c r="B21" s="5"/>
      <c r="C21" s="26"/>
      <c r="D21" s="32">
        <f t="shared" si="3"/>
        <v>46599</v>
      </c>
      <c r="E21" s="38">
        <f t="shared" si="1"/>
        <v>0.375</v>
      </c>
      <c r="F21" s="39"/>
      <c r="G21" s="69">
        <f t="shared" ca="1" si="0"/>
        <v>2.1465221086734987E-3</v>
      </c>
      <c r="H21" s="84">
        <f t="shared" si="2"/>
        <v>0.375</v>
      </c>
      <c r="I21" s="26"/>
      <c r="J21" s="5"/>
      <c r="K21" s="36"/>
      <c r="L21" s="5"/>
    </row>
    <row r="22" spans="1:12" ht="18.75" customHeight="1" thickBot="1">
      <c r="A22" s="5"/>
      <c r="B22" s="5"/>
      <c r="C22" s="26"/>
      <c r="D22" s="32">
        <f t="shared" si="3"/>
        <v>46783</v>
      </c>
      <c r="E22" s="38">
        <f t="shared" si="1"/>
        <v>100.375</v>
      </c>
      <c r="F22" s="39"/>
      <c r="G22" s="69">
        <f t="shared" ca="1" si="0"/>
        <v>0</v>
      </c>
      <c r="H22" s="84">
        <f>+H21</f>
        <v>0.375</v>
      </c>
      <c r="I22" s="26"/>
      <c r="J22" s="5"/>
      <c r="K22" s="36"/>
      <c r="L22" s="5"/>
    </row>
    <row r="23" spans="1:12" ht="18.75" customHeight="1" thickBot="1">
      <c r="A23" s="5"/>
      <c r="B23" s="5"/>
      <c r="C23" s="70"/>
      <c r="D23" s="5"/>
      <c r="E23" s="5"/>
      <c r="F23" s="5"/>
      <c r="G23" s="5"/>
      <c r="H23" s="5"/>
      <c r="I23" s="5"/>
      <c r="J23" s="5"/>
      <c r="K23" s="36"/>
      <c r="L23" s="5"/>
    </row>
    <row r="24" spans="1:12" ht="18" thickBot="1">
      <c r="A24" s="5"/>
      <c r="B24" s="5"/>
      <c r="C24" s="70"/>
      <c r="D24" s="40" t="s">
        <v>32</v>
      </c>
      <c r="E24" s="41">
        <f ca="1">((1+XIRR(E8:E22,D8:D22))^(1/2)-1)*2</f>
        <v>1.1448117912925326E-2</v>
      </c>
      <c r="F24" s="42" t="s">
        <v>33</v>
      </c>
      <c r="G24" s="87">
        <f ca="1">SUM(G9:G22)</f>
        <v>0.19987712777185879</v>
      </c>
      <c r="H24" s="87">
        <f>SUM(H9:H22)</f>
        <v>5.25</v>
      </c>
      <c r="I24" s="87">
        <f>100+E8</f>
        <v>2.5570000000000022</v>
      </c>
      <c r="J24" s="88">
        <f ca="1">SUM(G24:I24)</f>
        <v>8.0068771277718618</v>
      </c>
      <c r="K24" s="72" t="s">
        <v>50</v>
      </c>
      <c r="L24" s="82">
        <f ca="1">+E25</f>
        <v>1.148088276386261E-2</v>
      </c>
    </row>
    <row r="25" spans="1:12" ht="16.5" thickBot="1">
      <c r="A25" s="5"/>
      <c r="B25" s="5"/>
      <c r="C25" s="5"/>
      <c r="D25" s="40" t="s">
        <v>20</v>
      </c>
      <c r="E25" s="172">
        <f ca="1">XIRR(E8:E22,D8:D22)</f>
        <v>1.148088276386261E-2</v>
      </c>
      <c r="F25" s="5"/>
      <c r="G25" s="5"/>
      <c r="H25" s="43"/>
      <c r="I25" s="5"/>
      <c r="J25" s="173">
        <f ca="1">((1+(J24/-E8))^(1/(DAYS360(D8,D22)/360)))-1</f>
        <v>1.1491788703238859E-2</v>
      </c>
      <c r="K25" s="5"/>
      <c r="L25" s="5"/>
    </row>
    <row r="26" spans="1:12">
      <c r="A26" s="5"/>
      <c r="B26" s="5"/>
      <c r="C26" s="5"/>
      <c r="D26" s="5"/>
      <c r="E26" s="5"/>
      <c r="F26" s="5"/>
      <c r="G26" s="5"/>
      <c r="H26" s="44"/>
      <c r="I26" s="5"/>
      <c r="K26" s="5"/>
      <c r="L26" s="5"/>
    </row>
    <row r="27" spans="1:12">
      <c r="A27" s="45" t="s">
        <v>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</sheetData>
  <hyperlinks>
    <hyperlink ref="A27" r:id="rId1"/>
  </hyperlinks>
  <pageMargins left="0.7" right="0.7" top="0.75" bottom="0.75" header="0.3" footer="0.3"/>
  <pageSetup paperSize="9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11" sqref="E11"/>
    </sheetView>
  </sheetViews>
  <sheetFormatPr baseColWidth="10" defaultRowHeight="15"/>
  <cols>
    <col min="1" max="1" width="15.7109375" customWidth="1"/>
    <col min="2" max="4" width="15.42578125" customWidth="1"/>
    <col min="5" max="5" width="17.5703125" customWidth="1"/>
    <col min="6" max="6" width="12.7109375" customWidth="1"/>
    <col min="7" max="7" width="13.85546875" customWidth="1"/>
    <col min="8" max="8" width="11.7109375" customWidth="1"/>
    <col min="9" max="9" width="13.7109375" customWidth="1"/>
  </cols>
  <sheetData>
    <row r="1" spans="1:9" ht="26.25" customHeight="1">
      <c r="A1" s="121" t="s">
        <v>54</v>
      </c>
      <c r="B1" s="122" t="s">
        <v>56</v>
      </c>
      <c r="C1" s="5"/>
      <c r="D1" s="127" t="s">
        <v>59</v>
      </c>
      <c r="E1" s="126">
        <f ca="1">XIRR(E5:E7,B5:B7)</f>
        <v>0.43630837798118594</v>
      </c>
      <c r="F1" s="127" t="s">
        <v>11</v>
      </c>
      <c r="G1" s="136">
        <f ca="1">DURATION(B5,B7,B2,E2,2,30/360)</f>
        <v>0.53233840725733228</v>
      </c>
      <c r="H1" s="5"/>
      <c r="I1" s="5"/>
    </row>
    <row r="2" spans="1:9" ht="26.25" customHeight="1">
      <c r="A2" s="121" t="s">
        <v>55</v>
      </c>
      <c r="B2" s="123">
        <v>0.182</v>
      </c>
      <c r="C2" s="5"/>
      <c r="D2" s="127" t="s">
        <v>58</v>
      </c>
      <c r="E2" s="126">
        <f ca="1">((1+E1)^(1/2)-1)*2</f>
        <v>0.39692167413220725</v>
      </c>
      <c r="F2" s="127" t="s">
        <v>64</v>
      </c>
      <c r="G2" s="136">
        <f ca="1">I8</f>
        <v>0.53928369994359848</v>
      </c>
      <c r="H2" s="5"/>
      <c r="I2" s="5"/>
    </row>
    <row r="3" spans="1:9" ht="27" customHeight="1">
      <c r="A3" s="5"/>
      <c r="B3" s="5"/>
      <c r="C3" s="5"/>
      <c r="D3" s="5"/>
      <c r="E3" s="5"/>
      <c r="F3" s="5"/>
      <c r="G3" s="5"/>
      <c r="H3" s="5"/>
      <c r="I3" s="5"/>
    </row>
    <row r="4" spans="1:9" ht="26.25" customHeight="1">
      <c r="A4" s="124" t="s">
        <v>61</v>
      </c>
      <c r="B4" s="124" t="s">
        <v>17</v>
      </c>
      <c r="C4" s="124" t="s">
        <v>5</v>
      </c>
      <c r="D4" s="124" t="s">
        <v>6</v>
      </c>
      <c r="E4" s="124" t="s">
        <v>57</v>
      </c>
      <c r="F4" s="124" t="s">
        <v>60</v>
      </c>
      <c r="G4" s="134" t="s">
        <v>62</v>
      </c>
      <c r="H4" s="124" t="s">
        <v>11</v>
      </c>
      <c r="I4" s="134" t="s">
        <v>63</v>
      </c>
    </row>
    <row r="5" spans="1:9" s="116" customFormat="1" ht="26.25" customHeight="1">
      <c r="A5" s="129">
        <f ca="1">(B5-$B$5)/360</f>
        <v>0</v>
      </c>
      <c r="B5" s="125">
        <f ca="1">WORKDAY(TODAY(),2)</f>
        <v>44260</v>
      </c>
      <c r="C5" s="118"/>
      <c r="D5" s="118"/>
      <c r="E5" s="144">
        <v>-97.25</v>
      </c>
      <c r="F5" s="120"/>
      <c r="G5" s="120"/>
      <c r="I5" s="120"/>
    </row>
    <row r="6" spans="1:9" s="116" customFormat="1" ht="26.25" customHeight="1">
      <c r="A6" s="130">
        <f t="shared" ref="A6:A7" ca="1" si="0">DAYS360($B$5,B6)/360</f>
        <v>7.7777777777777779E-2</v>
      </c>
      <c r="B6" s="125">
        <v>44289</v>
      </c>
      <c r="C6" s="118">
        <f t="shared" ref="C6:C7" si="1">$B$2/2*100</f>
        <v>9.1</v>
      </c>
      <c r="D6" s="118"/>
      <c r="E6" s="132">
        <f t="shared" ref="E6:E7" si="2">C6+D6</f>
        <v>9.1</v>
      </c>
      <c r="F6" s="131">
        <f t="shared" ref="F6:F7" ca="1" si="3">E6/(1+$E$1)^A6</f>
        <v>8.847305343122791</v>
      </c>
      <c r="G6" s="119">
        <f t="shared" ref="G6:G7" ca="1" si="4">F6/$F$8</f>
        <v>9.0878741040890818E-2</v>
      </c>
      <c r="H6" s="131">
        <f t="shared" ref="H6:H7" ca="1" si="5">+A6*G6</f>
        <v>7.0683465254026195E-3</v>
      </c>
      <c r="I6" s="131">
        <f t="shared" ref="I6:I7" ca="1" si="6">+(A6*E6)/$E$8</f>
        <v>5.9879676630945665E-3</v>
      </c>
    </row>
    <row r="7" spans="1:9" s="116" customFormat="1" ht="26.25" customHeight="1" thickBot="1">
      <c r="A7" s="137">
        <f t="shared" ca="1" si="0"/>
        <v>0.57777777777777772</v>
      </c>
      <c r="B7" s="138">
        <v>44472</v>
      </c>
      <c r="C7" s="139">
        <f t="shared" si="1"/>
        <v>9.1</v>
      </c>
      <c r="D7" s="139">
        <v>100</v>
      </c>
      <c r="E7" s="140">
        <f t="shared" si="2"/>
        <v>109.1</v>
      </c>
      <c r="F7" s="141">
        <f t="shared" ca="1" si="3"/>
        <v>88.505554542358595</v>
      </c>
      <c r="G7" s="142">
        <f t="shared" ca="1" si="4"/>
        <v>0.90912125895910911</v>
      </c>
      <c r="H7" s="141">
        <f t="shared" ca="1" si="5"/>
        <v>0.52527006073192961</v>
      </c>
      <c r="I7" s="141">
        <f t="shared" ca="1" si="6"/>
        <v>0.53329573228050386</v>
      </c>
    </row>
    <row r="8" spans="1:9" ht="24" customHeight="1" thickTop="1">
      <c r="A8" s="5"/>
      <c r="B8" s="5"/>
      <c r="C8" s="5"/>
      <c r="D8" s="5"/>
      <c r="E8" s="133">
        <f>SUM(E6:E7)</f>
        <v>118.19999999999999</v>
      </c>
      <c r="F8" s="133">
        <f ca="1">SUM(F6:F7)</f>
        <v>97.352859885481394</v>
      </c>
      <c r="G8" s="117">
        <f ca="1">SUM(G6:G7)</f>
        <v>0.99999999999999989</v>
      </c>
      <c r="H8" s="135">
        <f ca="1">SUM(H6:H7)</f>
        <v>0.53233840725733228</v>
      </c>
      <c r="I8" s="135">
        <f ca="1">SUM(I6:I7)</f>
        <v>0.53928369994359848</v>
      </c>
    </row>
    <row r="9" spans="1:9" ht="24" customHeight="1">
      <c r="A9" s="5"/>
      <c r="B9" s="128"/>
      <c r="C9" s="5"/>
      <c r="D9" s="5"/>
      <c r="E9" s="5"/>
      <c r="F9" s="5"/>
      <c r="G9" s="5"/>
      <c r="H9" s="5"/>
      <c r="I9" s="5"/>
    </row>
    <row r="10" spans="1:9" ht="24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4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4" customHeight="1"/>
    <row r="13" spans="1:9" ht="24" customHeight="1"/>
    <row r="14" spans="1:9" ht="24" customHeigh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5" sqref="H5"/>
    </sheetView>
  </sheetViews>
  <sheetFormatPr baseColWidth="10" defaultRowHeight="15"/>
  <cols>
    <col min="1" max="1" width="17.85546875" customWidth="1"/>
    <col min="2" max="2" width="22" customWidth="1"/>
    <col min="3" max="3" width="17" customWidth="1"/>
    <col min="4" max="4" width="0.42578125" hidden="1" customWidth="1"/>
    <col min="5" max="5" width="0.140625" customWidth="1"/>
    <col min="6" max="6" width="2.7109375" customWidth="1"/>
    <col min="7" max="7" width="27.7109375" customWidth="1"/>
    <col min="8" max="8" width="10.85546875" customWidth="1"/>
  </cols>
  <sheetData>
    <row r="1" spans="1:9" ht="21.75" customHeight="1" thickBot="1">
      <c r="A1" s="150" t="s">
        <v>70</v>
      </c>
      <c r="B1" s="150" t="s">
        <v>17</v>
      </c>
      <c r="C1" s="149"/>
      <c r="F1" s="5"/>
      <c r="I1" s="5"/>
    </row>
    <row r="2" spans="1:9" ht="21.75" customHeight="1" thickBot="1">
      <c r="B2" s="151">
        <f ca="1">TODAY()</f>
        <v>44258</v>
      </c>
      <c r="C2" s="152">
        <v>-453.5</v>
      </c>
      <c r="F2" s="5"/>
      <c r="G2" s="148" t="s">
        <v>65</v>
      </c>
      <c r="H2" s="145">
        <v>42573</v>
      </c>
      <c r="I2" s="5"/>
    </row>
    <row r="3" spans="1:9" ht="21.75" customHeight="1" thickBot="1">
      <c r="A3" s="152">
        <f ca="1">DAYS360($B$2,B3)/360</f>
        <v>0.38611111111111113</v>
      </c>
      <c r="B3" s="151">
        <v>44399</v>
      </c>
      <c r="C3" s="152">
        <f>100*(1+($H$5/$H$4-1))*$H$6/2+100*(1+H5/H4-1)</f>
        <v>452.39449105780773</v>
      </c>
      <c r="D3" s="161" t="e">
        <f ca="1">#REF!/(1+C6)^#REF!</f>
        <v>#REF!</v>
      </c>
      <c r="E3" s="162" t="e">
        <f ca="1">+D3/$D$5*#REF!</f>
        <v>#REF!</v>
      </c>
      <c r="F3" s="5"/>
      <c r="G3" s="148" t="s">
        <v>66</v>
      </c>
      <c r="H3" s="146">
        <f>WORKDAY(H2,-10)</f>
        <v>42559</v>
      </c>
      <c r="I3" s="5"/>
    </row>
    <row r="4" spans="1:9" ht="21.75" customHeight="1" thickBot="1">
      <c r="A4" s="152"/>
      <c r="B4" s="151"/>
      <c r="C4" s="152"/>
      <c r="D4" s="163">
        <f ca="1">C3/(1+C6)^A3</f>
        <v>453.49945449709401</v>
      </c>
      <c r="E4" s="162" t="e">
        <f ca="1">+D4/$D$5*A3</f>
        <v>#REF!</v>
      </c>
      <c r="F4" s="5"/>
      <c r="G4" s="148" t="s">
        <v>67</v>
      </c>
      <c r="H4" s="153">
        <v>6.1618000000000004</v>
      </c>
      <c r="I4" s="5"/>
    </row>
    <row r="5" spans="1:9" ht="21.75" customHeight="1" thickTop="1" thickBot="1">
      <c r="A5" s="5"/>
      <c r="B5" s="5"/>
      <c r="C5" s="5"/>
      <c r="D5" s="159" t="e">
        <f ca="1">SUM(D3:D4)</f>
        <v>#REF!</v>
      </c>
      <c r="F5" s="5"/>
      <c r="G5" s="148" t="s">
        <v>68</v>
      </c>
      <c r="H5" s="154">
        <v>27.531500000000001</v>
      </c>
      <c r="I5" s="5"/>
    </row>
    <row r="6" spans="1:9" ht="21.75" customHeight="1" thickBot="1">
      <c r="A6" s="5"/>
      <c r="B6" s="155" t="s">
        <v>20</v>
      </c>
      <c r="C6" s="157">
        <f ca="1">XIRR(C2:C3,B2:B3)</f>
        <v>-6.2982112169265745E-3</v>
      </c>
      <c r="F6" s="5"/>
      <c r="G6" s="148" t="s">
        <v>69</v>
      </c>
      <c r="H6" s="147">
        <v>2.5000000000000001E-2</v>
      </c>
      <c r="I6" s="5"/>
    </row>
    <row r="7" spans="1:9" ht="21.75" customHeight="1" thickBot="1">
      <c r="A7" s="5"/>
      <c r="B7" s="156" t="s">
        <v>58</v>
      </c>
      <c r="C7" s="158">
        <f ca="1">((1+C6)^(1/2)-1)*2</f>
        <v>-6.3081594357934367E-3</v>
      </c>
      <c r="F7" s="5"/>
      <c r="G7" s="5"/>
      <c r="H7" s="169"/>
      <c r="I7" s="5"/>
    </row>
    <row r="8" spans="1:9" ht="21.75" customHeight="1" thickBot="1">
      <c r="A8" s="5"/>
      <c r="B8" s="156" t="s">
        <v>11</v>
      </c>
      <c r="C8" s="160" t="e">
        <f ca="1">SUM(E3:E4)</f>
        <v>#REF!</v>
      </c>
      <c r="F8" s="5"/>
      <c r="G8" s="166" t="s">
        <v>72</v>
      </c>
      <c r="H8" s="167">
        <f ca="1">(1+'TO21'!E2)/(1+'TC21'!C7)-1</f>
        <v>0.40578961918319822</v>
      </c>
      <c r="I8" s="5"/>
    </row>
    <row r="9" spans="1:9" ht="21.75" customHeight="1" thickBot="1">
      <c r="A9" s="5"/>
      <c r="B9" s="156" t="s">
        <v>71</v>
      </c>
      <c r="C9" s="164" t="e">
        <f ca="1">+C8*365/30</f>
        <v>#REF!</v>
      </c>
      <c r="F9" s="5"/>
      <c r="G9" s="165" t="s">
        <v>73</v>
      </c>
      <c r="H9" s="168">
        <f ca="1">(1+H8)^(1/12)-1</f>
        <v>2.8789905587434328E-2</v>
      </c>
      <c r="I9" s="5"/>
    </row>
    <row r="10" spans="1:9" ht="18.75" customHeight="1">
      <c r="A10" s="5"/>
      <c r="B10" s="5"/>
      <c r="C10" s="5"/>
      <c r="F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D15" s="5"/>
      <c r="E15" s="5"/>
      <c r="F15" s="5"/>
      <c r="G15" s="5"/>
      <c r="H15" s="5"/>
    </row>
    <row r="16" spans="1:9">
      <c r="F16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9"/>
  <sheetViews>
    <sheetView topLeftCell="A7" workbookViewId="0">
      <selection activeCell="J1" sqref="J1"/>
    </sheetView>
  </sheetViews>
  <sheetFormatPr baseColWidth="10" defaultRowHeight="15"/>
  <cols>
    <col min="1" max="1" width="3" customWidth="1"/>
    <col min="2" max="2" width="22.42578125" customWidth="1"/>
    <col min="3" max="4" width="14.5703125" customWidth="1"/>
    <col min="5" max="5" width="21.5703125" customWidth="1"/>
    <col min="6" max="6" width="18" customWidth="1"/>
    <col min="7" max="7" width="15.7109375" customWidth="1"/>
    <col min="8" max="8" width="24.85546875" customWidth="1"/>
    <col min="9" max="9" width="17.7109375" customWidth="1"/>
    <col min="10" max="10" width="22" customWidth="1"/>
  </cols>
  <sheetData>
    <row r="1" spans="2:10" ht="26.25" customHeight="1" thickBot="1">
      <c r="B1" s="46" t="s">
        <v>8</v>
      </c>
      <c r="C1" s="46" t="s">
        <v>5</v>
      </c>
      <c r="D1" s="46" t="s">
        <v>6</v>
      </c>
      <c r="E1" s="46" t="s">
        <v>15</v>
      </c>
      <c r="F1" s="46" t="s">
        <v>35</v>
      </c>
      <c r="G1" s="46" t="s">
        <v>36</v>
      </c>
      <c r="H1" s="27" t="s">
        <v>37</v>
      </c>
      <c r="I1" s="46" t="s">
        <v>38</v>
      </c>
      <c r="J1" s="107" t="s">
        <v>51</v>
      </c>
    </row>
    <row r="2" spans="2:10" ht="24" customHeight="1">
      <c r="B2" s="47">
        <f ca="1">TODAY()</f>
        <v>44258</v>
      </c>
      <c r="C2" s="48"/>
      <c r="D2" s="49"/>
      <c r="E2" s="50"/>
      <c r="F2" s="50"/>
      <c r="G2" s="50"/>
      <c r="H2" s="51"/>
      <c r="I2" s="50"/>
      <c r="J2" s="108"/>
    </row>
    <row r="3" spans="2:10" ht="24" customHeight="1">
      <c r="B3" s="52">
        <v>44273</v>
      </c>
      <c r="C3" s="95">
        <f t="shared" ref="C3:C5" ca="1" si="0">$C$10/12*6*$I$13</f>
        <v>0.823573109444799</v>
      </c>
      <c r="D3" s="54"/>
      <c r="E3" s="53">
        <f ca="1">+C3+D3</f>
        <v>0.823573109444799</v>
      </c>
      <c r="F3" s="95">
        <f ca="1">E3/((1+$F$11)^H3)</f>
        <v>0.82357310601324452</v>
      </c>
      <c r="G3" s="55">
        <f ca="1">+F3/$F$6</f>
        <v>5.893910210899308E-3</v>
      </c>
      <c r="H3" s="53">
        <f ca="1">DAYS360($B$2,B3)/360</f>
        <v>4.1666666666666664E-2</v>
      </c>
      <c r="I3" s="103">
        <f ca="1">+G3*H3</f>
        <v>2.4557959212080448E-4</v>
      </c>
    </row>
    <row r="4" spans="2:10" ht="24" customHeight="1">
      <c r="B4" s="52">
        <f t="shared" ref="B4:B5" si="1">EDATE(B3,6)</f>
        <v>44457</v>
      </c>
      <c r="C4" s="95">
        <f t="shared" ca="1" si="0"/>
        <v>0.823573109444799</v>
      </c>
      <c r="D4" s="54"/>
      <c r="E4" s="53">
        <f ca="1">+C4+D4</f>
        <v>0.823573109444799</v>
      </c>
      <c r="F4" s="95">
        <f ca="1">E4/((1+$F$11)^H4)</f>
        <v>0.82357306483459125</v>
      </c>
      <c r="G4" s="55">
        <f ca="1">+F4/$F$6</f>
        <v>5.8939099162038117E-3</v>
      </c>
      <c r="H4" s="53">
        <f ca="1">DAYS360($B$2,B4)/360</f>
        <v>0.54166666666666663</v>
      </c>
      <c r="I4" s="103">
        <f ca="1">+G4*H4</f>
        <v>3.1925345379437311E-3</v>
      </c>
    </row>
    <row r="5" spans="2:10" ht="24" customHeight="1" thickBot="1">
      <c r="B5" s="56">
        <f t="shared" si="1"/>
        <v>44638</v>
      </c>
      <c r="C5" s="99">
        <f t="shared" ca="1" si="0"/>
        <v>0.823573109444799</v>
      </c>
      <c r="D5" s="113">
        <f ca="1">$I$13</f>
        <v>137.26218490746649</v>
      </c>
      <c r="E5" s="57">
        <f ca="1">+C5+D5</f>
        <v>138.08575801691129</v>
      </c>
      <c r="F5" s="95">
        <f ca="1">E5/((1+$F$11)^H5)</f>
        <v>138.0857436329793</v>
      </c>
      <c r="G5" s="94">
        <f ca="1">+F5/$F$6</f>
        <v>0.98821217987289689</v>
      </c>
      <c r="H5" s="53">
        <f ca="1">DAYS360($B$2,B5)/360</f>
        <v>1.0416666666666667</v>
      </c>
      <c r="I5" s="104">
        <f ca="1">+G5*H5</f>
        <v>1.0293876873676009</v>
      </c>
    </row>
    <row r="6" spans="2:10" ht="23.25" customHeight="1" thickBot="1">
      <c r="B6" s="25"/>
      <c r="C6" s="25"/>
      <c r="D6" s="25"/>
      <c r="E6" s="25"/>
      <c r="F6" s="143">
        <f ca="1">SUM(F2:F5)</f>
        <v>139.73288980382713</v>
      </c>
      <c r="G6" s="100">
        <f ca="1">SUM(G3:G5)</f>
        <v>1</v>
      </c>
      <c r="H6" s="92" t="s">
        <v>11</v>
      </c>
      <c r="I6" s="93">
        <f ca="1">SUM(I3:I5)</f>
        <v>1.0328258014976655</v>
      </c>
    </row>
    <row r="7" spans="2:10" ht="23.25" customHeight="1" thickBot="1">
      <c r="B7" s="5" t="s">
        <v>39</v>
      </c>
      <c r="C7" s="5"/>
      <c r="D7" s="5"/>
      <c r="E7" s="5"/>
      <c r="F7" s="58"/>
      <c r="G7" s="58"/>
      <c r="H7" s="59" t="s">
        <v>12</v>
      </c>
      <c r="I7" s="111">
        <f ca="1">+I6/(1+F10/2)</f>
        <v>1.032825749856378</v>
      </c>
    </row>
    <row r="8" spans="2:10" ht="23.25" customHeight="1">
      <c r="B8" s="5"/>
      <c r="C8" s="5"/>
      <c r="D8" s="5"/>
      <c r="E8" s="101"/>
      <c r="F8" s="58"/>
      <c r="G8" s="58"/>
      <c r="H8" s="60"/>
      <c r="I8" s="61"/>
    </row>
    <row r="9" spans="2:10" ht="23.25" customHeight="1" thickBot="1">
      <c r="B9" s="5"/>
      <c r="C9" s="5"/>
      <c r="D9" s="5"/>
      <c r="E9" s="5"/>
      <c r="F9" s="58"/>
      <c r="G9" s="102"/>
      <c r="H9" s="60"/>
      <c r="I9" s="61"/>
    </row>
    <row r="10" spans="2:10" ht="26.25" customHeight="1" thickBot="1">
      <c r="B10" s="62" t="s">
        <v>19</v>
      </c>
      <c r="C10" s="63">
        <v>1.2E-2</v>
      </c>
      <c r="E10" s="62" t="s">
        <v>16</v>
      </c>
      <c r="F10" s="63">
        <v>9.9999999999999995E-8</v>
      </c>
      <c r="G10" s="28"/>
      <c r="H10" s="115" t="s">
        <v>46</v>
      </c>
      <c r="I10" s="96">
        <v>20.057600000000001</v>
      </c>
    </row>
    <row r="11" spans="2:10" ht="26.25" customHeight="1" thickBot="1">
      <c r="B11" s="62" t="s">
        <v>18</v>
      </c>
      <c r="C11" s="63">
        <f>(1+C10/2)^2-1</f>
        <v>1.2035999999999936E-2</v>
      </c>
      <c r="D11" s="64"/>
      <c r="E11" s="62" t="s">
        <v>20</v>
      </c>
      <c r="F11" s="63">
        <f>(1+F10/2)^2-1</f>
        <v>1.0000000227883277E-7</v>
      </c>
      <c r="G11" s="65"/>
      <c r="H11" s="115" t="s">
        <v>47</v>
      </c>
      <c r="I11" s="96">
        <v>27.531500000000001</v>
      </c>
    </row>
    <row r="12" spans="2:10" ht="26.25" customHeight="1" thickBot="1">
      <c r="F12" s="16"/>
      <c r="H12" s="115" t="s">
        <v>48</v>
      </c>
      <c r="I12" s="97">
        <f>+I11/I10-1</f>
        <v>0.37262184907466489</v>
      </c>
    </row>
    <row r="13" spans="2:10" ht="24.75" customHeight="1" thickBot="1">
      <c r="B13" s="62" t="s">
        <v>10</v>
      </c>
      <c r="C13" s="63">
        <f>+F11</f>
        <v>1.0000000227883277E-7</v>
      </c>
      <c r="E13" s="110" t="s">
        <v>9</v>
      </c>
      <c r="F13" s="114">
        <f ca="1">XNPV(C13,F15:F18,E15:E18)</f>
        <v>139.7328898114643</v>
      </c>
      <c r="H13" s="115" t="s">
        <v>49</v>
      </c>
      <c r="I13" s="98">
        <f ca="1">IF(B2=TODAY(),100*(1+I12),100)</f>
        <v>137.26218490746649</v>
      </c>
    </row>
    <row r="14" spans="2:10" ht="22.5" customHeight="1" thickBot="1">
      <c r="B14" s="62" t="s">
        <v>21</v>
      </c>
      <c r="C14" s="63">
        <f>((1+C13)^(1/2)-1)*2</f>
        <v>9.9999999836342113E-8</v>
      </c>
      <c r="E14" s="46" t="s">
        <v>8</v>
      </c>
      <c r="F14" s="46" t="s">
        <v>15</v>
      </c>
    </row>
    <row r="15" spans="2:10" ht="26.25" customHeight="1">
      <c r="E15" s="47">
        <f ca="1">+B2</f>
        <v>44258</v>
      </c>
      <c r="F15" s="109">
        <v>0</v>
      </c>
      <c r="I15" s="23"/>
    </row>
    <row r="16" spans="2:10" ht="26.25" customHeight="1">
      <c r="E16" s="52">
        <v>44273</v>
      </c>
      <c r="F16" s="53">
        <f ca="1">E3</f>
        <v>0.823573109444799</v>
      </c>
      <c r="I16" s="24"/>
    </row>
    <row r="17" spans="5:6" ht="26.25" customHeight="1">
      <c r="E17" s="52">
        <f t="shared" ref="E17:E18" si="2">EDATE(E16,6)</f>
        <v>44457</v>
      </c>
      <c r="F17" s="53">
        <f ca="1">E4</f>
        <v>0.823573109444799</v>
      </c>
    </row>
    <row r="18" spans="5:6" ht="26.25" customHeight="1" thickBot="1">
      <c r="E18" s="56">
        <f t="shared" si="2"/>
        <v>44638</v>
      </c>
      <c r="F18" s="57">
        <f ca="1">+E5</f>
        <v>138.08575801691129</v>
      </c>
    </row>
    <row r="19" spans="5:6" ht="26.25" customHeight="1"/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zoomScale="110" zoomScaleNormal="110" workbookViewId="0">
      <selection activeCell="J16" sqref="J16"/>
    </sheetView>
  </sheetViews>
  <sheetFormatPr baseColWidth="10" defaultRowHeight="15"/>
  <cols>
    <col min="1" max="1" width="22.5703125" customWidth="1"/>
    <col min="3" max="3" width="6.42578125" customWidth="1"/>
    <col min="4" max="4" width="31.140625" customWidth="1"/>
    <col min="5" max="5" width="14.5703125" customWidth="1"/>
    <col min="6" max="6" width="14" customWidth="1"/>
    <col min="7" max="7" width="10.28515625" customWidth="1"/>
    <col min="8" max="9" width="9.7109375" customWidth="1"/>
    <col min="10" max="10" width="10.5703125" customWidth="1"/>
    <col min="11" max="11" width="9.7109375" customWidth="1"/>
    <col min="12" max="12" width="12" customWidth="1"/>
    <col min="14" max="14" width="6.5703125" customWidth="1"/>
  </cols>
  <sheetData>
    <row r="1" spans="1:15" ht="30" customHeight="1" thickBot="1">
      <c r="A1" s="27" t="s">
        <v>90</v>
      </c>
      <c r="B1" s="191">
        <f>IF(J6="Semestral",J5/2,J5)</f>
        <v>0.03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3" customHeight="1" thickBot="1">
      <c r="A2" s="174" t="s">
        <v>91</v>
      </c>
      <c r="B2" s="192">
        <v>90</v>
      </c>
      <c r="C2" s="5"/>
      <c r="D2" s="193" t="s">
        <v>92</v>
      </c>
      <c r="E2" s="194">
        <f>+$B$2</f>
        <v>90</v>
      </c>
      <c r="F2" s="195">
        <f t="shared" ref="F2:K2" si="0">+$B$2</f>
        <v>90</v>
      </c>
      <c r="G2" s="195">
        <f>+$B$2</f>
        <v>90</v>
      </c>
      <c r="H2" s="195">
        <f t="shared" si="0"/>
        <v>90</v>
      </c>
      <c r="I2" s="195">
        <f t="shared" si="0"/>
        <v>90</v>
      </c>
      <c r="J2" s="195">
        <f t="shared" si="0"/>
        <v>90</v>
      </c>
      <c r="K2" s="195">
        <f t="shared" si="0"/>
        <v>90</v>
      </c>
      <c r="L2" s="196">
        <v>3090</v>
      </c>
      <c r="M2" s="5"/>
      <c r="N2" s="5"/>
    </row>
    <row r="3" spans="1:15" ht="31.5" customHeight="1">
      <c r="A3" s="5"/>
      <c r="B3" s="5"/>
      <c r="C3" s="5"/>
      <c r="D3" s="197">
        <f>+$B$2/(1+$B$1)^E3</f>
        <v>87.378640776699029</v>
      </c>
      <c r="E3" s="198">
        <v>1</v>
      </c>
      <c r="F3" s="199">
        <v>2</v>
      </c>
      <c r="G3" s="199">
        <v>3</v>
      </c>
      <c r="H3" s="199">
        <v>4</v>
      </c>
      <c r="I3" s="199">
        <v>5</v>
      </c>
      <c r="J3" s="199">
        <v>6</v>
      </c>
      <c r="K3" s="199">
        <v>7</v>
      </c>
      <c r="L3" s="200">
        <v>8</v>
      </c>
      <c r="M3" s="5"/>
      <c r="N3" s="5"/>
    </row>
    <row r="4" spans="1:15" ht="31.5" customHeight="1" thickBot="1">
      <c r="A4" s="5"/>
      <c r="B4" s="5"/>
      <c r="C4" s="5"/>
      <c r="D4" s="201">
        <f>+$B$2/(1+$B$1)^F3</f>
        <v>84.833631822037901</v>
      </c>
      <c r="E4" s="202"/>
      <c r="F4" s="25"/>
      <c r="G4" s="25"/>
      <c r="H4" s="25"/>
      <c r="I4" s="25"/>
      <c r="J4" s="25"/>
      <c r="K4" s="25"/>
      <c r="L4" s="203"/>
      <c r="M4" s="5"/>
      <c r="N4" s="5"/>
    </row>
    <row r="5" spans="1:15" ht="31.5" customHeight="1" thickBot="1">
      <c r="A5" s="5"/>
      <c r="B5" s="5"/>
      <c r="C5" s="5"/>
      <c r="D5" s="201">
        <f>+$B$2/(1+$B$1)^G3</f>
        <v>82.362749341784365</v>
      </c>
      <c r="E5" s="202"/>
      <c r="F5" s="25"/>
      <c r="G5" s="204" t="s">
        <v>93</v>
      </c>
      <c r="H5" s="205"/>
      <c r="I5" s="206"/>
      <c r="J5" s="207">
        <v>0.06</v>
      </c>
      <c r="K5" s="25"/>
      <c r="L5" s="203"/>
      <c r="M5" s="5"/>
      <c r="N5" s="5"/>
    </row>
    <row r="6" spans="1:15" ht="31.5" customHeight="1" thickBot="1">
      <c r="A6" s="5"/>
      <c r="B6" s="5"/>
      <c r="C6" s="5"/>
      <c r="D6" s="201">
        <f>+$B$2/(1+$B$1)^H3</f>
        <v>79.963834312412004</v>
      </c>
      <c r="E6" s="202"/>
      <c r="F6" s="25"/>
      <c r="G6" s="208" t="s">
        <v>94</v>
      </c>
      <c r="H6" s="209"/>
      <c r="I6" s="210"/>
      <c r="J6" s="211" t="s">
        <v>86</v>
      </c>
      <c r="K6" s="25"/>
      <c r="L6" s="203"/>
      <c r="M6" s="5"/>
      <c r="N6" s="5"/>
    </row>
    <row r="7" spans="1:15" ht="31.5" customHeight="1">
      <c r="A7" s="5"/>
      <c r="B7" s="5"/>
      <c r="C7" s="5"/>
      <c r="D7" s="201">
        <f>+$B$2/(1+$B$1)^I3</f>
        <v>77.634790594574767</v>
      </c>
      <c r="E7" s="202"/>
      <c r="F7" s="25"/>
      <c r="G7" s="25"/>
      <c r="H7" s="25"/>
      <c r="I7" s="25"/>
      <c r="J7" s="25"/>
      <c r="K7" s="25"/>
      <c r="L7" s="203"/>
      <c r="M7" s="5"/>
      <c r="N7" s="5"/>
    </row>
    <row r="8" spans="1:15" ht="31.5" customHeight="1">
      <c r="A8" s="5"/>
      <c r="B8" s="5"/>
      <c r="C8" s="5"/>
      <c r="D8" s="201">
        <f>+$B$2/(1+$B$1)^J3</f>
        <v>75.373583101528894</v>
      </c>
      <c r="E8" s="202"/>
      <c r="F8" s="25"/>
      <c r="G8" s="25"/>
      <c r="H8" s="25"/>
      <c r="I8" s="25"/>
      <c r="J8" s="25"/>
      <c r="K8" s="25"/>
      <c r="L8" s="203"/>
      <c r="M8" s="5"/>
      <c r="N8" s="5"/>
    </row>
    <row r="9" spans="1:15" ht="31.5" customHeight="1">
      <c r="A9" s="5"/>
      <c r="B9" s="5"/>
      <c r="C9" s="5"/>
      <c r="D9" s="201">
        <f>+$B$2/(1+$B$1)^K3</f>
        <v>73.178236020901835</v>
      </c>
      <c r="E9" s="202"/>
      <c r="F9" s="25"/>
      <c r="G9" s="25"/>
      <c r="H9" s="25"/>
      <c r="I9" s="25"/>
      <c r="J9" s="25"/>
      <c r="K9" s="25"/>
      <c r="L9" s="203"/>
      <c r="M9" s="5"/>
      <c r="N9" s="5"/>
      <c r="O9" s="28"/>
    </row>
    <row r="10" spans="1:15" ht="31.5" customHeight="1" thickBot="1">
      <c r="A10" s="5"/>
      <c r="B10" s="5"/>
      <c r="C10" s="5"/>
      <c r="D10" s="212">
        <f>+L2/(1+$B$1)^L3</f>
        <v>2439.2745340300617</v>
      </c>
      <c r="E10" s="213"/>
      <c r="F10" s="214"/>
      <c r="G10" s="214"/>
      <c r="H10" s="214"/>
      <c r="I10" s="214"/>
      <c r="J10" s="214"/>
      <c r="K10" s="214"/>
      <c r="L10" s="215"/>
      <c r="M10" s="5"/>
      <c r="N10" s="5"/>
    </row>
    <row r="11" spans="1:15" ht="31.5" customHeight="1" thickBot="1">
      <c r="A11" s="5"/>
      <c r="B11" s="5"/>
      <c r="C11" s="5"/>
      <c r="D11" s="216">
        <f>SUM(D3:D10)</f>
        <v>3000.0000000000005</v>
      </c>
      <c r="E11" s="246" t="s">
        <v>95</v>
      </c>
      <c r="F11" s="247"/>
      <c r="G11" s="247"/>
      <c r="H11" s="247"/>
      <c r="I11" s="247"/>
      <c r="J11" s="247"/>
      <c r="K11" s="247"/>
      <c r="L11" s="248"/>
      <c r="M11" s="5"/>
      <c r="N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mergeCells count="1">
    <mergeCell ref="E11:L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E23" sqref="E23"/>
    </sheetView>
  </sheetViews>
  <sheetFormatPr baseColWidth="10" defaultRowHeight="15"/>
  <cols>
    <col min="1" max="1" width="23.42578125" customWidth="1"/>
    <col min="3" max="3" width="8.85546875" customWidth="1"/>
    <col min="4" max="4" width="31.140625" customWidth="1"/>
    <col min="5" max="5" width="9.7109375" customWidth="1"/>
    <col min="6" max="6" width="9.5703125" customWidth="1"/>
    <col min="7" max="7" width="10.28515625" customWidth="1"/>
    <col min="8" max="9" width="9.7109375" customWidth="1"/>
    <col min="10" max="10" width="10.5703125" customWidth="1"/>
    <col min="11" max="11" width="9.7109375" customWidth="1"/>
    <col min="12" max="12" width="12" customWidth="1"/>
    <col min="14" max="14" width="6.5703125" customWidth="1"/>
  </cols>
  <sheetData>
    <row r="1" spans="1:15" ht="30" customHeight="1" thickBot="1">
      <c r="A1" s="27" t="s">
        <v>96</v>
      </c>
      <c r="B1" s="191">
        <f>IF(J6="Semestral",J5/2,J5)</f>
        <v>0.03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3" customHeight="1" thickBot="1">
      <c r="A2" s="174" t="s">
        <v>91</v>
      </c>
      <c r="B2" s="192">
        <v>3</v>
      </c>
      <c r="C2" s="5"/>
      <c r="D2" s="193" t="s">
        <v>92</v>
      </c>
      <c r="E2" s="217">
        <f>+$B$2</f>
        <v>3</v>
      </c>
      <c r="F2" s="218">
        <f t="shared" ref="F2:K2" si="0">+$B$2</f>
        <v>3</v>
      </c>
      <c r="G2" s="218">
        <f>+$B$2</f>
        <v>3</v>
      </c>
      <c r="H2" s="218">
        <f t="shared" si="0"/>
        <v>3</v>
      </c>
      <c r="I2" s="218">
        <f t="shared" si="0"/>
        <v>3</v>
      </c>
      <c r="J2" s="218">
        <f t="shared" si="0"/>
        <v>3</v>
      </c>
      <c r="K2" s="218">
        <f t="shared" si="0"/>
        <v>3</v>
      </c>
      <c r="L2" s="219">
        <v>103</v>
      </c>
      <c r="M2" s="5"/>
      <c r="N2" s="5"/>
    </row>
    <row r="3" spans="1:15" ht="32.25" customHeight="1">
      <c r="A3" s="5"/>
      <c r="B3" s="5"/>
      <c r="C3" s="5"/>
      <c r="D3" s="220">
        <f>+$B$2/(1+$B$1)^E3</f>
        <v>2.912621359223301</v>
      </c>
      <c r="E3" s="198">
        <v>1</v>
      </c>
      <c r="F3" s="199">
        <v>2</v>
      </c>
      <c r="G3" s="199">
        <v>3</v>
      </c>
      <c r="H3" s="199">
        <v>4</v>
      </c>
      <c r="I3" s="199">
        <v>5</v>
      </c>
      <c r="J3" s="199">
        <v>6</v>
      </c>
      <c r="K3" s="199">
        <v>7</v>
      </c>
      <c r="L3" s="200">
        <v>8</v>
      </c>
      <c r="M3" s="5"/>
      <c r="N3" s="5"/>
    </row>
    <row r="4" spans="1:15" ht="32.25" customHeight="1" thickBot="1">
      <c r="A4" s="5"/>
      <c r="B4" s="5"/>
      <c r="C4" s="5"/>
      <c r="D4" s="221">
        <f>+$B$2/(1+$B$1)^F3</f>
        <v>2.8277877274012631</v>
      </c>
      <c r="E4" s="202"/>
      <c r="F4" s="25"/>
      <c r="G4" s="25"/>
      <c r="H4" s="25"/>
      <c r="I4" s="25"/>
      <c r="J4" s="25"/>
      <c r="K4" s="25"/>
      <c r="L4" s="203"/>
      <c r="M4" s="5"/>
      <c r="N4" s="5"/>
    </row>
    <row r="5" spans="1:15" ht="32.25" customHeight="1" thickBot="1">
      <c r="A5" s="5"/>
      <c r="B5" s="5"/>
      <c r="C5" s="5"/>
      <c r="D5" s="221">
        <f>+$B$2/(1+$B$1)^G3</f>
        <v>2.7454249780594786</v>
      </c>
      <c r="E5" s="202"/>
      <c r="F5" s="25"/>
      <c r="G5" s="204" t="s">
        <v>93</v>
      </c>
      <c r="H5" s="205"/>
      <c r="I5" s="206"/>
      <c r="J5" s="207">
        <v>0.06</v>
      </c>
      <c r="K5" s="25"/>
      <c r="L5" s="203"/>
      <c r="M5" s="5"/>
      <c r="N5" s="5"/>
    </row>
    <row r="6" spans="1:15" ht="32.25" customHeight="1" thickBot="1">
      <c r="A6" s="5"/>
      <c r="B6" s="5"/>
      <c r="C6" s="5"/>
      <c r="D6" s="221">
        <f>+$B$2/(1+$B$1)^H3</f>
        <v>2.6654611437470668</v>
      </c>
      <c r="E6" s="202"/>
      <c r="F6" s="25"/>
      <c r="G6" s="208" t="s">
        <v>94</v>
      </c>
      <c r="H6" s="209"/>
      <c r="I6" s="210"/>
      <c r="J6" s="211" t="s">
        <v>86</v>
      </c>
      <c r="K6" s="25"/>
      <c r="L6" s="203"/>
      <c r="M6" s="5"/>
      <c r="N6" s="5"/>
    </row>
    <row r="7" spans="1:15" ht="32.25" customHeight="1">
      <c r="A7" s="5"/>
      <c r="B7" s="5"/>
      <c r="C7" s="5"/>
      <c r="D7" s="221">
        <f>+$B$2/(1+$B$1)^I3</f>
        <v>2.5878263531524923</v>
      </c>
      <c r="E7" s="202"/>
      <c r="F7" s="25"/>
      <c r="G7" s="25"/>
      <c r="H7" s="25"/>
      <c r="I7" s="25"/>
      <c r="J7" s="25"/>
      <c r="K7" s="25"/>
      <c r="L7" s="203"/>
      <c r="M7" s="5"/>
      <c r="N7" s="5"/>
    </row>
    <row r="8" spans="1:15" ht="32.25" customHeight="1">
      <c r="A8" s="5"/>
      <c r="B8" s="5"/>
      <c r="C8" s="5"/>
      <c r="D8" s="221">
        <f>+$B$2/(1+$B$1)^J3</f>
        <v>2.5124527700509631</v>
      </c>
      <c r="E8" s="202"/>
      <c r="F8" s="25"/>
      <c r="G8" s="25"/>
      <c r="H8" s="25"/>
      <c r="I8" s="25"/>
      <c r="J8" s="25"/>
      <c r="K8" s="25"/>
      <c r="L8" s="203"/>
      <c r="M8" s="5"/>
      <c r="N8" s="5"/>
    </row>
    <row r="9" spans="1:15" ht="32.25" customHeight="1">
      <c r="A9" s="5"/>
      <c r="B9" s="5"/>
      <c r="C9" s="5"/>
      <c r="D9" s="221">
        <f>+$B$2/(1+$B$1)^K3</f>
        <v>2.4392745340300612</v>
      </c>
      <c r="E9" s="202"/>
      <c r="F9" s="25"/>
      <c r="G9" s="25"/>
      <c r="H9" s="25"/>
      <c r="I9" s="25"/>
      <c r="J9" s="25"/>
      <c r="K9" s="25"/>
      <c r="L9" s="203"/>
      <c r="M9" s="5"/>
      <c r="N9" s="5"/>
      <c r="O9" s="28"/>
    </row>
    <row r="10" spans="1:15" ht="32.25" customHeight="1" thickBot="1">
      <c r="A10" s="5"/>
      <c r="B10" s="5"/>
      <c r="C10" s="5"/>
      <c r="D10" s="222">
        <f>+L2/(1+$B$1)^L3</f>
        <v>81.30915113433538</v>
      </c>
      <c r="E10" s="213"/>
      <c r="F10" s="214"/>
      <c r="G10" s="214"/>
      <c r="H10" s="214"/>
      <c r="I10" s="214"/>
      <c r="J10" s="214"/>
      <c r="K10" s="214"/>
      <c r="L10" s="215"/>
      <c r="M10" s="5"/>
      <c r="N10" s="5"/>
    </row>
    <row r="11" spans="1:15" ht="30.75" customHeight="1" thickBot="1">
      <c r="A11" s="5"/>
      <c r="B11" s="5"/>
      <c r="C11" s="5"/>
      <c r="D11" s="223">
        <f>SUM(D3:D10)</f>
        <v>100</v>
      </c>
      <c r="E11" s="246" t="s">
        <v>97</v>
      </c>
      <c r="F11" s="247"/>
      <c r="G11" s="247"/>
      <c r="H11" s="247"/>
      <c r="I11" s="247"/>
      <c r="J11" s="247"/>
      <c r="K11" s="247"/>
      <c r="L11" s="248"/>
      <c r="M11" s="5"/>
      <c r="N11" s="5"/>
    </row>
    <row r="12" spans="1: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mergeCells count="1">
    <mergeCell ref="E11:L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Valor tiempo y tasas interé </vt:lpstr>
      <vt:lpstr>Descuento (Cero Cupón)</vt:lpstr>
      <vt:lpstr>LEPASE 26-02-2021</vt:lpstr>
      <vt:lpstr>Nota del Tesoro US</vt:lpstr>
      <vt:lpstr>TO21</vt:lpstr>
      <vt:lpstr>TC21</vt:lpstr>
      <vt:lpstr>DURACION</vt:lpstr>
      <vt:lpstr>VALOR PRESENTE </vt:lpstr>
      <vt:lpstr>VALOR PRESENTE 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 - Oyhamburu Manuel</dc:creator>
  <cp:lastModifiedBy>Usuario</cp:lastModifiedBy>
  <dcterms:created xsi:type="dcterms:W3CDTF">2015-09-17T21:45:44Z</dcterms:created>
  <dcterms:modified xsi:type="dcterms:W3CDTF">2021-03-03T21:30:21Z</dcterms:modified>
</cp:coreProperties>
</file>